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Users\User\Desktop\"/>
    </mc:Choice>
  </mc:AlternateContent>
  <xr:revisionPtr revIDLastSave="0" documentId="8_{CE2B68E3-CFAA-450E-89BC-2CAEF2F37BF0}" xr6:coauthVersionLast="36" xr6:coauthVersionMax="36" xr10:uidLastSave="{00000000-0000-0000-0000-000000000000}"/>
  <bookViews>
    <workbookView xWindow="0" yWindow="0" windowWidth="14120" windowHeight="4040" xr2:uid="{00000000-000D-0000-FFFF-FFFF00000000}"/>
  </bookViews>
  <sheets>
    <sheet name="POA 2020" sheetId="6" r:id="rId1"/>
    <sheet name="Año 2020" sheetId="7" state="hidden" r:id="rId2"/>
    <sheet name="Año 2021" sheetId="8" state="hidden" r:id="rId3"/>
    <sheet name="RESUMEN POR AGENCIA" sheetId="5" r:id="rId4"/>
  </sheets>
  <externalReferences>
    <externalReference r:id="rId5"/>
  </externalReferences>
  <definedNames>
    <definedName name="_xlnm.Print_Area" localSheetId="1">'Año 2020'!$B$1:$M$159</definedName>
    <definedName name="_xlnm.Print_Area" localSheetId="2">'Año 2021'!$B$1:$M$159</definedName>
    <definedName name="_xlnm.Print_Area" localSheetId="0">'POA 2020'!$B$1:$M$159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6" i="6" l="1"/>
  <c r="M41" i="8" l="1"/>
  <c r="M41" i="7"/>
  <c r="O150" i="8"/>
  <c r="O151" i="8" s="1"/>
  <c r="M150" i="8"/>
  <c r="M151" i="8" s="1"/>
  <c r="P149" i="8"/>
  <c r="N148" i="8"/>
  <c r="P148" i="8" s="1"/>
  <c r="P147" i="8"/>
  <c r="P146" i="8"/>
  <c r="O130" i="8"/>
  <c r="N130" i="8"/>
  <c r="M130" i="8"/>
  <c r="P129" i="8"/>
  <c r="P128" i="8"/>
  <c r="O120" i="8"/>
  <c r="N120" i="8"/>
  <c r="M120" i="8"/>
  <c r="P118" i="8"/>
  <c r="P120" i="8" s="1"/>
  <c r="O101" i="8"/>
  <c r="N101" i="8"/>
  <c r="P100" i="8"/>
  <c r="P99" i="8"/>
  <c r="M101" i="8"/>
  <c r="O90" i="8"/>
  <c r="O91" i="8" s="1"/>
  <c r="O102" i="8" s="1"/>
  <c r="M90" i="8"/>
  <c r="M91" i="8" s="1"/>
  <c r="P89" i="8"/>
  <c r="N89" i="8"/>
  <c r="N88" i="8"/>
  <c r="P88" i="8" s="1"/>
  <c r="P87" i="8"/>
  <c r="N87" i="8"/>
  <c r="N86" i="8"/>
  <c r="P86" i="8" s="1"/>
  <c r="N85" i="8"/>
  <c r="P85" i="8" s="1"/>
  <c r="N84" i="8"/>
  <c r="P84" i="8" s="1"/>
  <c r="N83" i="8"/>
  <c r="P83" i="8" s="1"/>
  <c r="N82" i="8"/>
  <c r="P82" i="8" s="1"/>
  <c r="N81" i="8"/>
  <c r="P81" i="8" s="1"/>
  <c r="N80" i="8"/>
  <c r="N79" i="8"/>
  <c r="P79" i="8" s="1"/>
  <c r="O63" i="8"/>
  <c r="N63" i="8"/>
  <c r="M63" i="8"/>
  <c r="P62" i="8"/>
  <c r="P61" i="8"/>
  <c r="O53" i="8"/>
  <c r="N53" i="8"/>
  <c r="P53" i="8" s="1"/>
  <c r="M53" i="8"/>
  <c r="P52" i="8"/>
  <c r="P51" i="8"/>
  <c r="P41" i="8"/>
  <c r="O41" i="8"/>
  <c r="N41" i="8"/>
  <c r="P40" i="8"/>
  <c r="M27" i="8"/>
  <c r="O150" i="7"/>
  <c r="O151" i="7" s="1"/>
  <c r="M150" i="7"/>
  <c r="M151" i="7" s="1"/>
  <c r="P149" i="7"/>
  <c r="N148" i="7"/>
  <c r="N150" i="7" s="1"/>
  <c r="N151" i="7" s="1"/>
  <c r="P147" i="7"/>
  <c r="P146" i="7"/>
  <c r="O130" i="7"/>
  <c r="N130" i="7"/>
  <c r="M130" i="7"/>
  <c r="P129" i="7"/>
  <c r="P128" i="7"/>
  <c r="O120" i="7"/>
  <c r="N120" i="7"/>
  <c r="M120" i="7"/>
  <c r="P118" i="7"/>
  <c r="P120" i="7" s="1"/>
  <c r="O101" i="7"/>
  <c r="N101" i="7"/>
  <c r="P100" i="7"/>
  <c r="P99" i="7"/>
  <c r="M101" i="7"/>
  <c r="O90" i="7"/>
  <c r="O91" i="7" s="1"/>
  <c r="M90" i="7"/>
  <c r="M91" i="7" s="1"/>
  <c r="N89" i="7"/>
  <c r="P89" i="7" s="1"/>
  <c r="N88" i="7"/>
  <c r="P88" i="7" s="1"/>
  <c r="N87" i="7"/>
  <c r="P87" i="7" s="1"/>
  <c r="N86" i="7"/>
  <c r="P86" i="7" s="1"/>
  <c r="N85" i="7"/>
  <c r="P85" i="7" s="1"/>
  <c r="N84" i="7"/>
  <c r="P84" i="7" s="1"/>
  <c r="N83" i="7"/>
  <c r="P83" i="7" s="1"/>
  <c r="N82" i="7"/>
  <c r="P82" i="7" s="1"/>
  <c r="N81" i="7"/>
  <c r="P81" i="7" s="1"/>
  <c r="N80" i="7"/>
  <c r="P80" i="7" s="1"/>
  <c r="N79" i="7"/>
  <c r="P79" i="7" s="1"/>
  <c r="O63" i="7"/>
  <c r="N63" i="7"/>
  <c r="M63" i="7"/>
  <c r="P62" i="7"/>
  <c r="P61" i="7"/>
  <c r="O53" i="7"/>
  <c r="N53" i="7"/>
  <c r="M53" i="7"/>
  <c r="P52" i="7"/>
  <c r="P51" i="7"/>
  <c r="O41" i="7"/>
  <c r="N41" i="7"/>
  <c r="P40" i="7"/>
  <c r="P41" i="7" s="1"/>
  <c r="M27" i="7"/>
  <c r="N148" i="6"/>
  <c r="P148" i="6" s="1"/>
  <c r="N80" i="6"/>
  <c r="P80" i="6" s="1"/>
  <c r="N81" i="6"/>
  <c r="P81" i="6" s="1"/>
  <c r="N82" i="6"/>
  <c r="N83" i="6"/>
  <c r="P83" i="6" s="1"/>
  <c r="N84" i="6"/>
  <c r="P84" i="6" s="1"/>
  <c r="N85" i="6"/>
  <c r="P85" i="6" s="1"/>
  <c r="N86" i="6"/>
  <c r="N87" i="6"/>
  <c r="P87" i="6" s="1"/>
  <c r="N88" i="6"/>
  <c r="P88" i="6" s="1"/>
  <c r="N89" i="6"/>
  <c r="P89" i="6" s="1"/>
  <c r="N79" i="6"/>
  <c r="O150" i="6"/>
  <c r="O151" i="6" s="1"/>
  <c r="P147" i="6"/>
  <c r="P149" i="6"/>
  <c r="P146" i="6"/>
  <c r="O130" i="6"/>
  <c r="N130" i="6"/>
  <c r="N131" i="6" s="1"/>
  <c r="P129" i="6"/>
  <c r="P128" i="6"/>
  <c r="O120" i="6"/>
  <c r="O131" i="6" s="1"/>
  <c r="N120" i="6"/>
  <c r="P118" i="6"/>
  <c r="P120" i="6" s="1"/>
  <c r="O101" i="6"/>
  <c r="N101" i="6"/>
  <c r="P100" i="6"/>
  <c r="P99" i="6"/>
  <c r="O90" i="6"/>
  <c r="O91" i="6" s="1"/>
  <c r="P82" i="6"/>
  <c r="P86" i="6"/>
  <c r="P79" i="6"/>
  <c r="O41" i="6"/>
  <c r="N41" i="6"/>
  <c r="P40" i="6"/>
  <c r="P41" i="6" s="1"/>
  <c r="O63" i="6"/>
  <c r="N63" i="6"/>
  <c r="P62" i="6"/>
  <c r="P63" i="6" s="1"/>
  <c r="P61" i="6"/>
  <c r="P52" i="6"/>
  <c r="P51" i="6"/>
  <c r="O53" i="6"/>
  <c r="N53" i="6"/>
  <c r="P53" i="6" s="1"/>
  <c r="N64" i="6" l="1"/>
  <c r="O64" i="6"/>
  <c r="P101" i="6"/>
  <c r="N150" i="6"/>
  <c r="N151" i="6" s="1"/>
  <c r="P63" i="8"/>
  <c r="O102" i="7"/>
  <c r="P130" i="6"/>
  <c r="N64" i="8"/>
  <c r="P101" i="7"/>
  <c r="M131" i="7"/>
  <c r="P64" i="6"/>
  <c r="P131" i="6"/>
  <c r="P63" i="7"/>
  <c r="P150" i="7"/>
  <c r="P151" i="7" s="1"/>
  <c r="P150" i="8"/>
  <c r="P151" i="8" s="1"/>
  <c r="N90" i="8"/>
  <c r="N91" i="8" s="1"/>
  <c r="N102" i="8" s="1"/>
  <c r="M64" i="7"/>
  <c r="P64" i="8"/>
  <c r="N64" i="7"/>
  <c r="P130" i="7"/>
  <c r="P131" i="7" s="1"/>
  <c r="P148" i="7"/>
  <c r="P101" i="8"/>
  <c r="P130" i="8"/>
  <c r="P131" i="8" s="1"/>
  <c r="O102" i="6"/>
  <c r="O152" i="6" s="1"/>
  <c r="O153" i="6" s="1"/>
  <c r="O154" i="6" s="1"/>
  <c r="O64" i="7"/>
  <c r="P150" i="6"/>
  <c r="P151" i="6" s="1"/>
  <c r="P53" i="7"/>
  <c r="N131" i="7"/>
  <c r="O64" i="8"/>
  <c r="N131" i="8"/>
  <c r="O131" i="7"/>
  <c r="O131" i="8"/>
  <c r="M131" i="8"/>
  <c r="M64" i="8"/>
  <c r="M102" i="8"/>
  <c r="P80" i="8"/>
  <c r="P90" i="8" s="1"/>
  <c r="P91" i="8" s="1"/>
  <c r="N150" i="8"/>
  <c r="N151" i="8" s="1"/>
  <c r="M102" i="7"/>
  <c r="P90" i="7"/>
  <c r="P91" i="7" s="1"/>
  <c r="N90" i="7"/>
  <c r="N91" i="7" s="1"/>
  <c r="N102" i="7" s="1"/>
  <c r="P90" i="6"/>
  <c r="P91" i="6" s="1"/>
  <c r="P102" i="6" s="1"/>
  <c r="N90" i="6"/>
  <c r="N91" i="6" s="1"/>
  <c r="N102" i="6" s="1"/>
  <c r="P64" i="7" l="1"/>
  <c r="N152" i="6"/>
  <c r="N153" i="6" s="1"/>
  <c r="N154" i="6" s="1"/>
  <c r="O152" i="7"/>
  <c r="N152" i="7"/>
  <c r="P102" i="8"/>
  <c r="P152" i="8" s="1"/>
  <c r="P153" i="8" s="1"/>
  <c r="P154" i="8" s="1"/>
  <c r="P102" i="7"/>
  <c r="P152" i="7" s="1"/>
  <c r="P153" i="7" s="1"/>
  <c r="P154" i="7" s="1"/>
  <c r="O152" i="8"/>
  <c r="O153" i="8" s="1"/>
  <c r="O154" i="8" s="1"/>
  <c r="P152" i="6"/>
  <c r="P153" i="6" s="1"/>
  <c r="M152" i="8"/>
  <c r="M153" i="8" s="1"/>
  <c r="M154" i="8" s="1"/>
  <c r="M159" i="8" s="1"/>
  <c r="N152" i="8"/>
  <c r="N153" i="8" s="1"/>
  <c r="N154" i="8" s="1"/>
  <c r="M152" i="7"/>
  <c r="M153" i="7" s="1"/>
  <c r="M154" i="7" s="1"/>
  <c r="M159" i="7" s="1"/>
  <c r="N153" i="7"/>
  <c r="N154" i="7" s="1"/>
  <c r="O153" i="7"/>
  <c r="O154" i="7" s="1"/>
  <c r="M53" i="6"/>
  <c r="M90" i="6"/>
  <c r="M91" i="6" s="1"/>
  <c r="P154" i="6" l="1"/>
  <c r="M63" i="6"/>
  <c r="M64" i="6" s="1"/>
  <c r="M130" i="6" l="1"/>
  <c r="M101" i="6" l="1"/>
  <c r="M150" i="6" l="1"/>
  <c r="M151" i="6" s="1"/>
  <c r="M120" i="6"/>
  <c r="M131" i="6" s="1"/>
  <c r="M102" i="6"/>
  <c r="M27" i="6"/>
  <c r="M152" i="6" l="1"/>
  <c r="M153" i="6" s="1"/>
  <c r="M154" i="6" s="1"/>
  <c r="M159" i="6" s="1"/>
  <c r="E60" i="5"/>
  <c r="E58" i="5"/>
  <c r="E57" i="5"/>
  <c r="E56" i="5"/>
  <c r="E55" i="5"/>
  <c r="E28" i="5"/>
  <c r="E27" i="5"/>
  <c r="E25" i="5"/>
  <c r="E24" i="5"/>
  <c r="E23" i="5"/>
  <c r="E22" i="5"/>
  <c r="E12" i="5"/>
  <c r="E11" i="5"/>
  <c r="E10" i="5"/>
  <c r="E9" i="5"/>
  <c r="E7" i="5"/>
  <c r="E8" i="5"/>
  <c r="E29" i="5" l="1"/>
  <c r="D12" i="5"/>
  <c r="D11" i="5"/>
  <c r="D10" i="5"/>
  <c r="D9" i="5"/>
  <c r="D8" i="5"/>
  <c r="D60" i="5"/>
  <c r="D58" i="5"/>
  <c r="D57" i="5"/>
  <c r="D56" i="5"/>
  <c r="D38" i="5"/>
  <c r="D28" i="5"/>
  <c r="D27" i="5"/>
  <c r="D25" i="5"/>
  <c r="D24" i="5"/>
  <c r="D23" i="5"/>
  <c r="D7" i="5" l="1"/>
  <c r="D55" i="5"/>
  <c r="D6" i="5" l="1"/>
  <c r="D22" i="5"/>
  <c r="E61" i="5" l="1"/>
  <c r="D61" i="5"/>
  <c r="F60" i="5"/>
  <c r="G60" i="5" s="1"/>
  <c r="F59" i="5"/>
  <c r="G59" i="5" s="1"/>
  <c r="F58" i="5"/>
  <c r="G58" i="5" s="1"/>
  <c r="F57" i="5"/>
  <c r="G57" i="5" s="1"/>
  <c r="F56" i="5"/>
  <c r="G56" i="5" s="1"/>
  <c r="F55" i="5"/>
  <c r="G55" i="5" s="1"/>
  <c r="F54" i="5"/>
  <c r="G54" i="5" s="1"/>
  <c r="D45" i="5"/>
  <c r="F44" i="5"/>
  <c r="G44" i="5" s="1"/>
  <c r="F43" i="5"/>
  <c r="G43" i="5" s="1"/>
  <c r="F42" i="5"/>
  <c r="G42" i="5" s="1"/>
  <c r="F41" i="5"/>
  <c r="G41" i="5" s="1"/>
  <c r="F40" i="5"/>
  <c r="G40" i="5" s="1"/>
  <c r="F39" i="5"/>
  <c r="G39" i="5" s="1"/>
  <c r="D29" i="5"/>
  <c r="F28" i="5"/>
  <c r="G28" i="5" s="1"/>
  <c r="F27" i="5"/>
  <c r="G27" i="5" s="1"/>
  <c r="F26" i="5"/>
  <c r="G26" i="5" s="1"/>
  <c r="F25" i="5"/>
  <c r="G25" i="5" s="1"/>
  <c r="F24" i="5"/>
  <c r="G24" i="5" s="1"/>
  <c r="F23" i="5"/>
  <c r="G23" i="5" s="1"/>
  <c r="F22" i="5"/>
  <c r="G22" i="5" s="1"/>
  <c r="F7" i="5"/>
  <c r="G7" i="5" s="1"/>
  <c r="F8" i="5"/>
  <c r="G8" i="5" s="1"/>
  <c r="F9" i="5"/>
  <c r="G9" i="5" s="1"/>
  <c r="F10" i="5"/>
  <c r="G10" i="5" s="1"/>
  <c r="F11" i="5"/>
  <c r="G11" i="5" s="1"/>
  <c r="F12" i="5"/>
  <c r="G12" i="5" s="1"/>
  <c r="D13" i="5"/>
  <c r="D46" i="5" l="1"/>
  <c r="D47" i="5" s="1"/>
  <c r="F61" i="5"/>
  <c r="F62" i="5" s="1"/>
  <c r="D62" i="5"/>
  <c r="D63" i="5" s="1"/>
  <c r="E62" i="5"/>
  <c r="E63" i="5" s="1"/>
  <c r="G61" i="5"/>
  <c r="E30" i="5"/>
  <c r="E31" i="5" s="1"/>
  <c r="G29" i="5"/>
  <c r="D30" i="5"/>
  <c r="D31" i="5" s="1"/>
  <c r="F29" i="5"/>
  <c r="D14" i="5"/>
  <c r="D15" i="5" s="1"/>
  <c r="G62" i="5" l="1"/>
  <c r="F63" i="5"/>
  <c r="G63" i="5" s="1"/>
  <c r="F30" i="5"/>
  <c r="G30" i="5" s="1"/>
  <c r="F31" i="5" l="1"/>
  <c r="G31" i="5" s="1"/>
  <c r="E6" i="5" l="1"/>
  <c r="E38" i="5"/>
  <c r="E45" i="5" l="1"/>
  <c r="E46" i="5" s="1"/>
  <c r="E47" i="5" s="1"/>
  <c r="F38" i="5"/>
  <c r="F6" i="5"/>
  <c r="E13" i="5"/>
  <c r="E14" i="5" l="1"/>
  <c r="E15" i="5" s="1"/>
  <c r="G6" i="5"/>
  <c r="G13" i="5" s="1"/>
  <c r="F13" i="5"/>
  <c r="G38" i="5"/>
  <c r="G45" i="5" s="1"/>
  <c r="F45" i="5"/>
  <c r="F14" i="5" l="1"/>
  <c r="G14" i="5" s="1"/>
  <c r="F46" i="5"/>
  <c r="G46" i="5" s="1"/>
  <c r="F47" i="5" l="1"/>
  <c r="G47" i="5" s="1"/>
  <c r="F15" i="5"/>
  <c r="G15" i="5" s="1"/>
</calcChain>
</file>

<file path=xl/sharedStrings.xml><?xml version="1.0" encoding="utf-8"?>
<sst xmlns="http://schemas.openxmlformats.org/spreadsheetml/2006/main" count="1240" uniqueCount="216">
  <si>
    <t>Actividades planificadas</t>
  </si>
  <si>
    <t>Calendario</t>
  </si>
  <si>
    <t>Presupuesto previsto</t>
  </si>
  <si>
    <t>T1</t>
  </si>
  <si>
    <t>T2</t>
  </si>
  <si>
    <t>T3</t>
  </si>
  <si>
    <t>T4</t>
  </si>
  <si>
    <t>Fuente</t>
  </si>
  <si>
    <t>Donante</t>
  </si>
  <si>
    <t>Código</t>
  </si>
  <si>
    <t>Descripción</t>
  </si>
  <si>
    <t>Monto US$</t>
  </si>
  <si>
    <t>Línea de base</t>
  </si>
  <si>
    <t>Metas Anuales</t>
  </si>
  <si>
    <t>Indicadores de resultado</t>
  </si>
  <si>
    <t>Descripción detallada de las actividades incluyendo actividades de Seguimiento, Evaluación y Gestión del Proyecto</t>
  </si>
  <si>
    <t>Indicadores de producto</t>
  </si>
  <si>
    <t>Metas anuales</t>
  </si>
  <si>
    <t>TOTAL PRODUCTO 1.1</t>
  </si>
  <si>
    <t>TOTAL DEL PROYECTO</t>
  </si>
  <si>
    <t>TOTAL</t>
  </si>
  <si>
    <t xml:space="preserve"> (Lista de las actividades, contenidas en el documento de proyecto. Incluir las de monitoreo y evaluación, a realizar durante el año para alcanzar los productos)</t>
  </si>
  <si>
    <t>Descripción de actividades</t>
  </si>
  <si>
    <t>Agencia Responsable</t>
  </si>
  <si>
    <t>Cuanti</t>
  </si>
  <si>
    <t>Detalle de las actividades</t>
  </si>
  <si>
    <t>TOTAL F&amp;A</t>
  </si>
  <si>
    <t>CATEGORÍA</t>
  </si>
  <si>
    <t>MONTO POA 2018</t>
  </si>
  <si>
    <t>MONTO EJECUTADO</t>
  </si>
  <si>
    <t>%</t>
  </si>
  <si>
    <t>No.</t>
  </si>
  <si>
    <t>Transferencia y recursos contractuales</t>
  </si>
  <si>
    <t>Sub total del proyecto</t>
  </si>
  <si>
    <t>TOTAL PROYECTO</t>
  </si>
  <si>
    <t>RESUMEN POR CATEGORÍA DE PRESUPUESTO GLOBAL</t>
  </si>
  <si>
    <t>Staff and other personnel</t>
  </si>
  <si>
    <t>Supplies, commodities, Materials
Audio Visual&amp;Print Prod Costs
Training, Workshops an Confer</t>
  </si>
  <si>
    <t>Equipment, vehicles and furniture (including depreciation)</t>
  </si>
  <si>
    <t xml:space="preserve"> Contractual services</t>
  </si>
  <si>
    <t>Travel</t>
  </si>
  <si>
    <t xml:space="preserve"> General operating and other Direct Costs</t>
  </si>
  <si>
    <t>Indirect Support Costs</t>
  </si>
  <si>
    <t>OUTCOME 1:  Víctimas del EAI y las instituciones de justicia cuentan con un mayor acceso a información contenida en los archivos del AHPN para contribuir al esclarecimiento de la verdad y a la justicia.</t>
  </si>
  <si>
    <t>Producto 1.1 Procesamiento archivístico y atención al público instalados en el AHPN.</t>
  </si>
  <si>
    <t>OUTCOME 3:  Víctimas del EAI reparadas y empoderadas para el ejercicio de sus derechos a través de la búsqueda, identificación e inhumación de personas desparecidas o fallecidas durante el EAI.</t>
  </si>
  <si>
    <t>TOTAL PRODUCTO 2.1</t>
  </si>
  <si>
    <t>TOTAL PRODUCTO 2.2</t>
  </si>
  <si>
    <t>Producto 3.3  Sociedad civil fortalecida para apoyar víctimas del EAI en el ejercicio de su derecho a la reparación.</t>
  </si>
  <si>
    <t>TOTAL PRODUCTO 3.3</t>
  </si>
  <si>
    <t>TOTAL PRODUCTO : 4.2</t>
  </si>
  <si>
    <t>OUTCOME 5: Sistema de Gestión, Asesoría y Monitoreo implementado</t>
  </si>
  <si>
    <t>TOTAL PRODUCTO : 5.1</t>
  </si>
  <si>
    <t>Producto 5.1: Gestión, Asesoría y Monitoreo.</t>
  </si>
  <si>
    <r>
      <t xml:space="preserve">Indicador 1.1.1
</t>
    </r>
    <r>
      <rPr>
        <sz val="12"/>
        <color theme="1"/>
        <rFont val="Arial"/>
        <family val="2"/>
      </rPr>
      <t># de folios de registros del fondo documental "Departamento de Investigaciones Criminológicas (DIC) de la PN" con procesos archivísticos concluidos, digitalizados y a disposición del público.</t>
    </r>
  </si>
  <si>
    <r>
      <t xml:space="preserve">Indicador 1.1 
</t>
    </r>
    <r>
      <rPr>
        <sz val="12"/>
        <color theme="1"/>
        <rFont val="Arial"/>
        <family val="2"/>
      </rPr>
      <t xml:space="preserve"># de documentos del AGCA-AHPN, procesados, digitalizados y puestos a disposición del público y de las instituciones del sector justicia. </t>
    </r>
  </si>
  <si>
    <r>
      <t xml:space="preserve">Indicador 1.2
</t>
    </r>
    <r>
      <rPr>
        <sz val="12"/>
        <color theme="1"/>
        <rFont val="Arial"/>
        <family val="2"/>
      </rPr>
      <t># de casos que incorporan archivos del AHPN como medio de pruebas en los expedientes de investigación.</t>
    </r>
  </si>
  <si>
    <r>
      <t xml:space="preserve">Indicador 1.3 
</t>
    </r>
    <r>
      <rPr>
        <sz val="12"/>
        <color theme="1"/>
        <rFont val="Arial"/>
        <family val="2"/>
      </rPr>
      <t>Grado de satisfacción de los usuarios del AHPN.</t>
    </r>
  </si>
  <si>
    <r>
      <t xml:space="preserve">Indicador 2.1.1 
</t>
    </r>
    <r>
      <rPr>
        <sz val="12"/>
        <color theme="1"/>
        <rFont val="Arial"/>
        <family val="2"/>
      </rPr>
      <t xml:space="preserve">Existencia del documento de propuesta para la instalación del modelo de persecución penal estratégica en la Fiscalía de DDHH, incluyendo una hoja de ruta. </t>
    </r>
  </si>
  <si>
    <r>
      <t xml:space="preserve">Indicador 4.1 
</t>
    </r>
    <r>
      <rPr>
        <sz val="12"/>
        <color theme="1"/>
        <rFont val="Arial"/>
        <family val="2"/>
      </rPr>
      <t># de estudiantes que reciben formación ciudadana sobre memoria histórica, justicia de transición y cultura de paz.</t>
    </r>
  </si>
  <si>
    <r>
      <rPr>
        <b/>
        <sz val="12"/>
        <color theme="1"/>
        <rFont val="Arial"/>
        <family val="2"/>
      </rPr>
      <t>Indicador 2.2.1</t>
    </r>
    <r>
      <rPr>
        <sz val="12"/>
        <color theme="1"/>
        <rFont val="Arial"/>
        <family val="2"/>
      </rPr>
      <t xml:space="preserve">
# de casos en los cuales las víctimas participan, formulando propuestas de reparación digna.                            </t>
    </r>
  </si>
  <si>
    <r>
      <t xml:space="preserve">Indicador 3.2.2
</t>
    </r>
    <r>
      <rPr>
        <sz val="12"/>
        <color theme="1"/>
        <rFont val="Arial"/>
        <family val="2"/>
      </rPr>
      <t>Número de muestras referenciales analizadas.</t>
    </r>
  </si>
  <si>
    <t>TOTAL DEL RESULTADO 1</t>
  </si>
  <si>
    <t>TOTAL RESULTADO 2</t>
  </si>
  <si>
    <t>TOTAL PRODUCTO 3.2</t>
  </si>
  <si>
    <t>TOTAL RESULTADO 3</t>
  </si>
  <si>
    <t>TOTAL RESULTADO 4</t>
  </si>
  <si>
    <t xml:space="preserve">TOTAL DE RESULTADOS </t>
  </si>
  <si>
    <r>
      <rPr>
        <b/>
        <sz val="16"/>
        <color theme="1"/>
        <rFont val="Arial"/>
        <family val="2"/>
      </rPr>
      <t>Nombre Proyecto:</t>
    </r>
    <r>
      <rPr>
        <sz val="16"/>
        <color theme="1"/>
        <rFont val="Arial"/>
        <family val="2"/>
      </rPr>
      <t xml:space="preserve">   Promoviendo la integralidad de la justicia de transición en Guatemala  </t>
    </r>
  </si>
  <si>
    <r>
      <rPr>
        <b/>
        <sz val="16"/>
        <color theme="1"/>
        <rFont val="Arial"/>
        <family val="2"/>
      </rPr>
      <t xml:space="preserve">Número de Award: </t>
    </r>
    <r>
      <rPr>
        <sz val="16"/>
        <color theme="1"/>
        <rFont val="Arial"/>
        <family val="2"/>
      </rPr>
      <t xml:space="preserve">           106785                            </t>
    </r>
  </si>
  <si>
    <r>
      <rPr>
        <b/>
        <sz val="16"/>
        <color theme="1"/>
        <rFont val="Arial"/>
        <family val="2"/>
      </rPr>
      <t>Donante (si aplica)</t>
    </r>
    <r>
      <rPr>
        <sz val="16"/>
        <color theme="1"/>
        <rFont val="Arial"/>
        <family val="2"/>
      </rPr>
      <t xml:space="preserve">:  PBF/IRF.                              </t>
    </r>
  </si>
  <si>
    <r>
      <rPr>
        <b/>
        <sz val="16"/>
        <color theme="1"/>
        <rFont val="Arial"/>
        <family val="2"/>
      </rPr>
      <t xml:space="preserve"> Número (s) de Proyecto (s)</t>
    </r>
    <r>
      <rPr>
        <sz val="16"/>
        <color theme="1"/>
        <rFont val="Arial"/>
        <family val="2"/>
      </rPr>
      <t xml:space="preserve"> </t>
    </r>
    <r>
      <rPr>
        <b/>
        <sz val="16"/>
        <color theme="1"/>
        <rFont val="Arial"/>
        <family val="2"/>
      </rPr>
      <t xml:space="preserve"> 107362, 107363, 107364, 107365 y 107366</t>
    </r>
  </si>
  <si>
    <t>RESUMEN POR CATEGORÍA DE PRESUPUESTO PNUD</t>
  </si>
  <si>
    <t>RESUMEN POR CATEGORÍA DE PRESUPUESTO POR AHPN</t>
  </si>
  <si>
    <t>RESUMEN POR CATEGORÍA DE PRESUPUESTO POR FAFG</t>
  </si>
  <si>
    <t>Metas semestral</t>
  </si>
  <si>
    <r>
      <t xml:space="preserve">Indicador 3.1 
</t>
    </r>
    <r>
      <rPr>
        <sz val="12"/>
        <color theme="1"/>
        <rFont val="Arial"/>
        <family val="2"/>
      </rPr>
      <t># de identificaciones de personas ejecutadas o desaparecidas durante el EAI.</t>
    </r>
  </si>
  <si>
    <r>
      <t xml:space="preserve">Indicador 3.2.3
</t>
    </r>
    <r>
      <rPr>
        <sz val="12"/>
        <color theme="1"/>
        <rFont val="Arial"/>
        <family val="2"/>
      </rPr>
      <t>Número de muestras óseas o dentales analizadas.</t>
    </r>
  </si>
  <si>
    <r>
      <t xml:space="preserve">Indicador 1.1.2
</t>
    </r>
    <r>
      <rPr>
        <sz val="12"/>
        <color theme="1"/>
        <rFont val="Arial"/>
        <family val="2"/>
      </rPr>
      <t># de servicios archivísticos prestados por el AGCA-AHPN.</t>
    </r>
  </si>
  <si>
    <t xml:space="preserve">Producto 3.2 FAFG fortalecida en sus capacidades de búsqueda e identificación de víctimas del EAI a través de la investigaicón genética forense mejorada.   </t>
  </si>
  <si>
    <t>46,071 servicios archivísticos prestados por el AGCA-AHPN (18,036 requerimientos atendidos, 26,322 páginas certificadas y 1,773 personas capacitadas) e información disponible en 2 de los departamentos más afectados por el EAI.</t>
  </si>
  <si>
    <t xml:space="preserve">Meta superada  en 2017 con 15,700 estudiantes que recibieron información ciudadana sobre memoria histórica, justicia de transición y cultura de paz. </t>
  </si>
  <si>
    <t xml:space="preserve">Promedio simple del grado de satisfacción de las víctimas tras recibir devuelta los restos identificados sus seres queridos desaparecidos o fallecidos. La meta esperada corresponde a un grado "moderadamente alto". </t>
  </si>
  <si>
    <t>PLAN DE TRABAJO ANUAL 2020</t>
  </si>
  <si>
    <r>
      <rPr>
        <b/>
        <sz val="16"/>
        <color theme="1"/>
        <rFont val="Arial"/>
        <family val="2"/>
      </rPr>
      <t>Año:</t>
    </r>
    <r>
      <rPr>
        <sz val="16"/>
        <color theme="1"/>
        <rFont val="Arial"/>
        <family val="2"/>
      </rPr>
      <t xml:space="preserve"> 2020</t>
    </r>
  </si>
  <si>
    <t>Meta alcanzada en 2019.</t>
  </si>
  <si>
    <t xml:space="preserve">OUTCOME 2:  Víctimas del EAI mejoran su acceso a la justicia mediante el fortalecimiento de las capacidades del Ministerio Público en la investigación y persecución penal de casos del EAI en articulación con sociedad civil. </t>
  </si>
  <si>
    <r>
      <t xml:space="preserve">Indicador 2.1 
</t>
    </r>
    <r>
      <rPr>
        <sz val="12"/>
        <color theme="1"/>
        <rFont val="Arial"/>
        <family val="2"/>
      </rPr>
      <t xml:space="preserve">% de víctimas del enfrentamiento armado interno que participan en los casos priorizados por el proyecto que refieren percepciones positivas sobre el acceso a justicia. </t>
    </r>
  </si>
  <si>
    <t>Producto 2.1 Fiscalía de Derechos Humanos del Ministerio Público aumenta sus capacidades técnicas para el uso del modelo de persecución penal estratégica en casos de graves violaciones a los derechos humanos durante el EAI.</t>
  </si>
  <si>
    <r>
      <t xml:space="preserve">Indicador 2.1.2 
</t>
    </r>
    <r>
      <rPr>
        <sz val="12"/>
        <color theme="1"/>
        <rFont val="Arial"/>
        <family val="2"/>
      </rPr>
      <t># de casos de graves violaciones a los derechos humanos cometidos durante el EAI donde se aplica el modelo de persecución penal estratégica.</t>
    </r>
  </si>
  <si>
    <t xml:space="preserve">Casos de graves violaciones a los derechos humanos cometidos durante el EAI donde se aplica el modelo de persecución penal estratégica (al menos uno corresponde a violencia sexual cometida contra mujeres durante el EAI). </t>
  </si>
  <si>
    <t xml:space="preserve">Producto 2.2 Sociedad civil fortalecida para apoyar víctimas del EAI en el ejercicio de su derecho a la justicia. </t>
  </si>
  <si>
    <t>Medios de investigación que incluyen testimonios, peritajes especializados, documentos y otros presentados ante el MP.</t>
  </si>
  <si>
    <r>
      <t xml:space="preserve">Indicador 2.2.3
</t>
    </r>
    <r>
      <rPr>
        <sz val="12"/>
        <color theme="1"/>
        <rFont val="Arial"/>
        <family val="2"/>
      </rPr>
      <t xml:space="preserve">Grado de satisfacción de las víctimas (en su mayoría mujeres), con su proceso de empoderamiento para su participación como testigos en los casos de graves violaciones a derechos humanos.  </t>
    </r>
  </si>
  <si>
    <t xml:space="preserve">Grado de satisfacción de las víctimas con su participación como testigos en los casos de graves violaciones a derechos humanos (Moderadamente alto). </t>
  </si>
  <si>
    <r>
      <t xml:space="preserve">Indicador 2.2.4
</t>
    </r>
    <r>
      <rPr>
        <sz val="12"/>
        <color theme="1"/>
        <rFont val="Arial"/>
        <family val="2"/>
      </rPr>
      <t xml:space="preserve">% de víctimas mujeres del EAI que conocen el estatus de avance de los casos abiertos en los tribunales de justicia. </t>
    </r>
  </si>
  <si>
    <t xml:space="preserve">Mujeres que conocen el estatus de avance de los casos abiertos en los tribunales de justicia. </t>
  </si>
  <si>
    <t>Producto 2.3 Fiscalía de Derechos Humanos del Ministerio Público cuenta con mayor capacidad para la investigación y análisis de información registrada en archivos históricos y distintas fuentes existentes, sobre casos de violaciones a derechos humanos durante el EAI.</t>
  </si>
  <si>
    <r>
      <t xml:space="preserve">Indicador 2.3.1
</t>
    </r>
    <r>
      <rPr>
        <sz val="12"/>
        <color theme="1"/>
        <rFont val="Arial"/>
        <family val="2"/>
      </rPr>
      <t xml:space="preserve">% de fiscales del Ministerio Público que incrementan su conocimiento sobre investigación archivística para la investigación de casos de violaciones de derechos humanos cometidos durante el EAI. </t>
    </r>
  </si>
  <si>
    <t>Fiscales del MP que incrementan su conocimiento sobre investigación archivística para la investigación de casos de violaciones de derechos humanos cometidos durante el EAI (50% hombres, 50% mujeres).</t>
  </si>
  <si>
    <t>TOTAL PRODUCTO 2.3</t>
  </si>
  <si>
    <t xml:space="preserve">Identificaciones de personas ejecutadas o desaparecidas durante el EAI. </t>
  </si>
  <si>
    <r>
      <t xml:space="preserve">Indicador 3.2 
</t>
    </r>
    <r>
      <rPr>
        <sz val="12"/>
        <color theme="1"/>
        <rFont val="Arial"/>
        <family val="2"/>
      </rPr>
      <t xml:space="preserve">Grado de satisfacción de los familiares de víctimas del EAI, en su mayoría mujeres, tras recibir de vuelta los restos identificados de sus seres queridos desaparecidos o fallecidos.  </t>
    </r>
  </si>
  <si>
    <t xml:space="preserve">Muestras referenciales tomadas para la identificación de personas fallecidas y desaparecidas. </t>
  </si>
  <si>
    <t xml:space="preserve">Muestras referenciales analizadas. </t>
  </si>
  <si>
    <t xml:space="preserve">Muestras óseas o dentales analizadas. </t>
  </si>
  <si>
    <r>
      <t xml:space="preserve">Indicador 3.2.1
</t>
    </r>
    <r>
      <rPr>
        <sz val="12"/>
        <color theme="1"/>
        <rFont val="Arial"/>
        <family val="2"/>
      </rPr>
      <t>Número de muestras referenciales tomadas para la identificación de personas fallecidas y desaparecidas.</t>
    </r>
  </si>
  <si>
    <r>
      <t xml:space="preserve">Indicador 3.3.1
</t>
    </r>
    <r>
      <rPr>
        <sz val="12"/>
        <color theme="1"/>
        <rFont val="Arial"/>
        <family val="2"/>
      </rPr>
      <t xml:space="preserve"> # de víctimas y familiares de víctimas del enfrentamiento armado interno con acompañamiento jurídico y psicosocial durante procesos de inhumaciones y exhumaciones.</t>
    </r>
  </si>
  <si>
    <t xml:space="preserve">Víctimas y familiares de víctimas del EAI con acompañamiento jurídico y psicosocial durante procesos de inhumaciones y exhumaciones (60% mujeres, 40% hombres). </t>
  </si>
  <si>
    <r>
      <t xml:space="preserve">Indicador 3.3.2
</t>
    </r>
    <r>
      <rPr>
        <sz val="12"/>
        <color theme="1"/>
        <rFont val="Arial"/>
        <family val="2"/>
      </rPr>
      <t xml:space="preserve">Grado de satisfacción de las víctimas y familiares de víctimas del EAI con el acompañamiento jurídico y psicosocial brindado por organizaciones de sociedad civil.  </t>
    </r>
  </si>
  <si>
    <t xml:space="preserve">Grado de satisfacción de las víctimas y familiares de víctimas con el acompañamiento jurídico y psicosocial brindado por OSC, moderadamente alto. </t>
  </si>
  <si>
    <t xml:space="preserve">OUTCOME 4: Espacios de aprendizaje para jóvenes mejorados en su abordaje de los conceptos sobre memoria histórica, justicia de transición y cultura de paz para la no repetición. </t>
  </si>
  <si>
    <r>
      <t xml:space="preserve">Indicador 4.2
</t>
    </r>
    <r>
      <rPr>
        <sz val="12"/>
        <color theme="1"/>
        <rFont val="Arial"/>
        <family val="2"/>
      </rPr>
      <t xml:space="preserve">Grado de comprensión de docentes hombres y mujeres, de centros educativos priorizados sobre la práctica pedagógica para la formación ciudadana en memoria histórica, justicia de transición y cultura de paz en el aula. </t>
    </r>
  </si>
  <si>
    <t xml:space="preserve">Grado de comprensión de docentes hombres y mujeres de centros educativos priorizados sobre la práctica pedagógica para la formación ciudadana en memoria histórica, justicia de transición y cultura de paz en el aula. Moderadamente alto. </t>
  </si>
  <si>
    <t xml:space="preserve">Producto 4.1: Estrategia de Formación Ciudadana fortalecida en su etapa de implementación.  </t>
  </si>
  <si>
    <r>
      <t xml:space="preserve">Indicador 4.1.1
</t>
    </r>
    <r>
      <rPr>
        <sz val="12"/>
        <color theme="1"/>
        <rFont val="Arial"/>
        <family val="2"/>
      </rPr>
      <t xml:space="preserve">Existencia del Plan de acompañamiento técnico y mecanismos de monitoreo y evaluación del pilotaje de la Propuesta Pedagógica. </t>
    </r>
  </si>
  <si>
    <t>No existe</t>
  </si>
  <si>
    <r>
      <t xml:space="preserve">Indicador 4.1.2
</t>
    </r>
    <r>
      <rPr>
        <sz val="12"/>
        <color theme="1"/>
        <rFont val="Arial"/>
        <family val="2"/>
      </rPr>
      <t>Existencia de un plan de acompañamiento para la creación de las Comisiones Departamentales de Formación Ciudadana.</t>
    </r>
  </si>
  <si>
    <t>Existe</t>
  </si>
  <si>
    <t>Plan de acompañamiento con perspectiva de género para la creación de las Comisiones Departamentales de Formación Ciudadana implementado.</t>
  </si>
  <si>
    <r>
      <t xml:space="preserve">Indicador 4.1.3
</t>
    </r>
    <r>
      <rPr>
        <sz val="12"/>
        <color theme="1"/>
        <rFont val="Arial"/>
        <family val="2"/>
      </rPr>
      <t xml:space="preserve">Existencia de un Plan de formación a docentes con perspectiva de género y juventudes para la implementación de la Estrategia de Formación Ciudadana en el aula. </t>
    </r>
  </si>
  <si>
    <t xml:space="preserve">Plan de formación a docentes con perspectiva de género y juventudes para la implementación de la Estrategia de Formación Ciudadana en el aula diseñado e implementado.   </t>
  </si>
  <si>
    <t>TOTAL PRODUCTO : 4.1</t>
  </si>
  <si>
    <t xml:space="preserve">Producto 4.2: Jóvenes mejoran su comprensión de los conceptos de la memoria histórica, la justicia de transición y cultura de paz, para la no repetición.  </t>
  </si>
  <si>
    <r>
      <t xml:space="preserve">Indicador 4.2.1
</t>
    </r>
    <r>
      <rPr>
        <sz val="12"/>
        <color theme="1"/>
        <rFont val="Arial"/>
        <family val="2"/>
      </rPr>
      <t xml:space="preserve"># de visitantes a las cápsulas informativas sobre memoria histórica, justicia de transición y paz.  </t>
    </r>
  </si>
  <si>
    <t xml:space="preserve">Meta alcanzada en 2019. </t>
  </si>
  <si>
    <t xml:space="preserve">Meta alcanzada en 2018. </t>
  </si>
  <si>
    <r>
      <t xml:space="preserve">Indicador 4.2.2
</t>
    </r>
    <r>
      <rPr>
        <sz val="12"/>
        <color theme="1"/>
        <rFont val="Arial"/>
        <family val="2"/>
      </rPr>
      <t xml:space="preserve"># de jóvenes que aumentan sus conocimientos sobre memoria histórica, justicia de transición y cultura de paz para la no repetición. </t>
    </r>
  </si>
  <si>
    <t xml:space="preserve">Jóvenes que aumentan sus conocimientos sobre memoria histórica, justicia de transición y cultura de paz para la no repetición (60% mujeres/40% hombres). </t>
  </si>
  <si>
    <t xml:space="preserve">Número de indicadores de resultado monitoreados durante el ciclo del proyecto. </t>
  </si>
  <si>
    <t xml:space="preserve">Indicadores de resultado monitoreados. </t>
  </si>
  <si>
    <t xml:space="preserve">Número de visitas de monitoreo realizadas. </t>
  </si>
  <si>
    <t>Visitas de monitoreo realizadas (4 giras regionales, 4 visitas a oficinas)</t>
  </si>
  <si>
    <t xml:space="preserve">Número de encuestas de bajo costo diseñadas e implementadas para medir indicadores de resultado y producto. </t>
  </si>
  <si>
    <t xml:space="preserve">Encuestas realizadas para medir indicadores de resultado y producto. </t>
  </si>
  <si>
    <t xml:space="preserve">Víctimas que refieren percepciones positivas sobre el acceso a justicia (60% mujeres/40% hombres). </t>
  </si>
  <si>
    <t>Actividades planificadas+B42:M44B44B42:M43B42:M43B42:N43B44B42:M43B42:O43B42:M43</t>
  </si>
  <si>
    <t>Actualización de equipo tecnológico.</t>
  </si>
  <si>
    <r>
      <t xml:space="preserve">Asistencia técnica para 
</t>
    </r>
    <r>
      <rPr>
        <sz val="12"/>
        <color theme="1"/>
        <rFont val="Arial"/>
        <family val="2"/>
      </rPr>
      <t>1) La implementación del modelo de persecución penal estratégica que incluye la elaboración de un plan de capacitación para el uso de herramientas y metodologías de investigación cirminal de acuerdo a la Política de Derechos humanos para la Persecución Penal del MP en coordinación con la Dirección de Análisis Criminal del MP  
2) Fortalecimiento de la investigación de casos del EAI mediante peritajes y la realización de diligencias fuera del país.</t>
    </r>
  </si>
  <si>
    <t>Asistencia Técnica para el desarrollo de herramientas y metodologías para el análisis táctico de información contenida en los archivos históricos y de otras fuentes de archivos sobre violaciones a los derechos humanos.</t>
  </si>
  <si>
    <t>2 Cursos de capacitación táctica para el análisis de documentos (metodología y análisis de archivos y metodología del análisis táctico). Recibirán la capacitación Fiscales y Analistas.    1 Consultoría (Fabiola) para verificar la experiencia práctica en casos y orientar a los analistas. 
Elaboración de 1 Manual de criterios para la elaboración de un informe archivístico (Velia).    1 Capacitación en hojas de cálculo Excel para el manejo de información archivística. 2 consultorías: Documentos archivísticos y Sistematización de documentos del CAI.</t>
  </si>
  <si>
    <t xml:space="preserve">1 Asistencia técnica                                                               1 Consultoría                                                                           Adquisición de:                                                                       1 Sofware. 
1 Servidor compatible con el Sicomp. (previa coordinación con MP)
5 Computadoras. 
1 Scanner
2 Pantallas grandes para proyectar
1 Cámara fotográfica para captación de imágenes de archivo.
</t>
  </si>
  <si>
    <t>1.1. Atender a familiares, toma de muestras referenciales, entrevistas e investigar casos y reportes de desaparecidos.
1.2 Análisis genético de perfiles óseos y referenciales, ingresar a Banco Genético para comparar y confirmar identificaciones de víctimas. 
1.3 Coordinar con los familiares, organizaciones la entrega de restos de víctimas para su inhumación.</t>
  </si>
  <si>
    <t xml:space="preserve">Consultores locales </t>
  </si>
  <si>
    <t>Viajes y viáticos</t>
  </si>
  <si>
    <t xml:space="preserve">Materiales y bienes </t>
  </si>
  <si>
    <t>Suministros</t>
  </si>
  <si>
    <t xml:space="preserve">Equipo de computo </t>
  </si>
  <si>
    <t xml:space="preserve">Renta de oficinas y otras instalaciones </t>
  </si>
  <si>
    <t>Renta y mantenimiento de otro equipo</t>
  </si>
  <si>
    <t>Producción de audiovisuales u costos de impresión</t>
  </si>
  <si>
    <t>Gastos Varios</t>
  </si>
  <si>
    <t>Subtotal</t>
  </si>
  <si>
    <t>Proceso de Identificación de víctimas del EAI</t>
  </si>
  <si>
    <t>71300
71600</t>
  </si>
  <si>
    <t>Consultores locales 
Viajes y viáticos</t>
  </si>
  <si>
    <t xml:space="preserve">1. Desarrollo del proceso de aprobación e implementación de convenios de donación por OSC que impulsarán los casos seleccionados.
</t>
  </si>
  <si>
    <t>Grants</t>
  </si>
  <si>
    <t>Viajes y viaticos</t>
  </si>
  <si>
    <t>71300
72500
75700</t>
  </si>
  <si>
    <t>Consultores locales
Suministros
Talleres</t>
  </si>
  <si>
    <t>71300
72800</t>
  </si>
  <si>
    <t>Consultores locales 
Equipo de Computo</t>
  </si>
  <si>
    <t>Contrato de Servicio</t>
  </si>
  <si>
    <t>Renta</t>
  </si>
  <si>
    <t>miscelaneos</t>
  </si>
  <si>
    <t>Proyecto Promoviendo la Integralidad/PNUD</t>
  </si>
  <si>
    <t>OSC/Proyecto Promoviendo la Integralidad/PNUD</t>
  </si>
  <si>
    <t>IIARS/Proyecto Promoviendo la Integralidad/PNUD</t>
  </si>
  <si>
    <t>FAFG/Proyecto Promoviendo la Integralidad/PNUD</t>
  </si>
  <si>
    <t>MP/Proyecto Promoviendo la Integralidad/PNUD</t>
  </si>
  <si>
    <t>OSC/MP/Proyecto Promoviendo la Integralidad/PNUD</t>
  </si>
  <si>
    <t>Costos de producción de audiovisuales e impresiones</t>
  </si>
  <si>
    <t xml:space="preserve">Número de productos de comunicación y visibilidad diseñados y difundidos. </t>
  </si>
  <si>
    <t>Productos de comunicación y visibilidad diseñados y difundidos (productos informativos impresos, productos multimedia, historias de éxito y materiales de visibilidad).</t>
  </si>
  <si>
    <t xml:space="preserve">Asistencia técnica y asesoria para la gestión de la implementación y monitoreo del Proyecto
Asistencia técnica y asesoría para la comunicación estratégica del Proyecto </t>
  </si>
  <si>
    <t>Apoyo a organizaciones de sociedad civil ADIVIMA, ODHAG, IIARS y ADICI) para que brinden   compañamiento técnico a la Mesa Técnica para la Paz .</t>
  </si>
  <si>
    <r>
      <t xml:space="preserve">Indicador 2.2.2 
</t>
    </r>
    <r>
      <rPr>
        <sz val="12"/>
        <color theme="1"/>
        <rFont val="Arial"/>
        <family val="2"/>
      </rPr>
      <t xml:space="preserve"># de medios de investigación que han sido aportados por organizaciones de sociedad civil a procesos penales en 08 casos del EAI de los cuales, 02 están relacionados con violencia sexual cometida contra mujeres. </t>
    </r>
  </si>
  <si>
    <r>
      <t xml:space="preserve">Indicador 2.3.2
</t>
    </r>
    <r>
      <rPr>
        <sz val="12"/>
        <color theme="1"/>
        <rFont val="Arial"/>
        <family val="2"/>
      </rPr>
      <t xml:space="preserve"># de casos que incorporan archivos históricos como medio de pruebas en los expedientes de investigación. </t>
    </r>
  </si>
  <si>
    <r>
      <t xml:space="preserve">Indicador 4.3
</t>
    </r>
    <r>
      <rPr>
        <sz val="12"/>
        <color theme="1"/>
        <rFont val="Arial"/>
        <family val="2"/>
      </rPr>
      <t xml:space="preserve"># de jóvenes hombres y mujeres, que a través del ejercicio de su liderazgo en sus comuniddes promueven procesos de formación y diálogo sobre memoria histórica y cultura de paz. </t>
    </r>
  </si>
  <si>
    <t>Jóvenes del área Ixil y Alta Verapaz (50% mujeres / 50% hombres)</t>
  </si>
  <si>
    <t>1) Consultoría para aplicación del modelo de investigación y persecución penal en 3 casos incluyendo uno de violencia (Kaqchikel-Chimaltenango, Rancho Bejuco y casos Achí)  34 mil.                                                                                                 2) Elaboración de peritajes 21 mil                                          3) Diligencias al exterior (viáticos y boletos) 15 mil</t>
  </si>
  <si>
    <t>Apoyo a organizaciones de la sociedad civil que brindan atención y acompañamiento jurídico y psicosocial a familiares de víctimas en procesos de inhumación digna (ECAP, ASOCDENEB, ACOPDRI, ASOMOVIDINQ, ASOQANIL, AJKEMAB, CONAVIGUA y Olajuj Ajpop.</t>
  </si>
  <si>
    <t xml:space="preserve">Casos que incorporan archivos históricos como medio de pruebas en los expedientes de investigación:
</t>
  </si>
  <si>
    <t>Apoyo a organizaciones de la sociedad civil en calidad de querellantes adhesivos y entidad asesora a víctimas en casos de graves violaciones a los derechos humanos del EAI (ODHAG, ADIVIMA, ABJDH, ABJP, FAMDEGUA, FMM, GAM, ECAP) y CONAVIGUA-ASOQANIL.</t>
  </si>
  <si>
    <t>Total</t>
  </si>
  <si>
    <t>MONTO TOTAL</t>
  </si>
  <si>
    <t>MONTO TOTAL 2020</t>
  </si>
  <si>
    <t>MONTO TOTAL 2021</t>
  </si>
  <si>
    <r>
      <t xml:space="preserve">1. Desarrollo del proceso de aprobación e implementación de convenios de donación por OSC seleccionadas que acompañarán los casos de inhumación.
2. Realización de monitoreo, visitas de campo y reuniones de seguimiento a cargo del Equipo PAJUST (viáticos, hospedaje)
</t>
    </r>
    <r>
      <rPr>
        <sz val="12"/>
        <color rgb="FFFF0000"/>
        <rFont val="Arial"/>
        <family val="2"/>
      </rPr>
      <t>3, 2 Reuniones colectivas de avances y limitantes en inhumaciones,incluyendo a la FAFG.</t>
    </r>
  </si>
  <si>
    <r>
      <t xml:space="preserve">•	Seguimiento a la elaboración de propuestas de los socios.
•	Articulación de las propuestas de los proyectos.
•	Seguimiento de la implementación de las consultorías.
•	Elaboración de convenios Grants para firma.
•	Revisión trimestralmente de la ejecución presupuestaria, financiera y administrativa de los proyectos
•	Aprobación de revisiones presupuestarias y enmiendas a convenios
•	Monitoreo y seguimiento financiero administrativo trimestralmente a las organizaciones.
•	Asesoramiento y capacitación al personal de los proyectos DIM.
</t>
    </r>
    <r>
      <rPr>
        <sz val="12"/>
        <color rgb="FFFF0000"/>
        <rFont val="Arial"/>
        <family val="2"/>
      </rPr>
      <t xml:space="preserve"> 1 Taller sobre l monitoreo de los proyectos.</t>
    </r>
    <r>
      <rPr>
        <sz val="12"/>
        <color theme="1"/>
        <rFont val="Arial"/>
        <family val="2"/>
      </rPr>
      <t xml:space="preserve">
Diseño e implementación de planes de comunicación y visibilidad (dos al año).
Seguimiento y asesoría para la elaboracion de productos de comunicación y visibilidad.
Manejo de sistemas de administración de contenido para sitios web y plataformas digitales.
Edición y generación de contenido para material impreso y web.
Asesoría y capacitación a socios y contrapartes para la comunicación estratégica.
Asesoría para la evaluación de los resultados en comunicación del Proyecto 
</t>
    </r>
  </si>
  <si>
    <r>
      <t xml:space="preserve">2. Realización de monitoreo, visitas de campo a cargo del Equipo PAJUST (viáticos, hospedaje) 
</t>
    </r>
    <r>
      <rPr>
        <sz val="12"/>
        <color rgb="FFFF0000"/>
        <rFont val="Arial"/>
        <family val="2"/>
      </rPr>
      <t xml:space="preserve">3. Una reunión de fortalecimiento de capacidades psicojurídicas (2 personas por OSC, equipo PAJUST y facilitacion 25 personas)
2 Reuniones para revisión del avance de los casos y fortalecimiento de la estrategia jurídica. (2 personas por OSC, equipo PAJUST y MP 25 personas).    </t>
    </r>
  </si>
  <si>
    <r>
      <t xml:space="preserve">1. Desarrollo del proceso de aprobación e implementación de convenios de donación por OSC seleccionadas que acompañarán los casos de inhumación.
2. Realización de monitoreo, visitas de campo y reuniones de seguimiento a cargo del Equipo PAJUST (viáticos, hospedaje) 
</t>
    </r>
    <r>
      <rPr>
        <sz val="12"/>
        <color rgb="FFFF0000"/>
        <rFont val="Arial"/>
        <family val="2"/>
      </rPr>
      <t xml:space="preserve">3. Un taller juridico social y psicosocial para fortalecimiento de capacidades (todo el día, 25 personas)
4, 2 Reuniones colectivas de avances y limitantes en procesos de inhumación,incluyendo a la FAFG. </t>
    </r>
    <r>
      <rPr>
        <sz val="12"/>
        <color theme="1"/>
        <rFont val="Arial"/>
        <family val="2"/>
      </rPr>
      <t xml:space="preserve">
</t>
    </r>
  </si>
  <si>
    <r>
      <t xml:space="preserve">2. Realización de monitoreo, visitas de campo a cargo del Equipo PAJUST (viáticos, hospedaje)
</t>
    </r>
    <r>
      <rPr>
        <sz val="12"/>
        <color rgb="FFFF0000"/>
        <rFont val="Arial"/>
        <family val="2"/>
      </rPr>
      <t>3. Una reunión para revisión del avance de los casos y fortalecimiento de la estrategia jurídica. (2 personas por OSC, equipo PAJUST y MP, 25 personas)</t>
    </r>
  </si>
  <si>
    <t>Asistencia técnica y acompañamiento a una organización de jóvenes en la implementación de procesos de fortalecimiento de capacidades de jóvenes en el abordaje de conceptos vinculados a la memoria histórica, justicia de transición y cultura de paz.</t>
  </si>
  <si>
    <r>
      <t xml:space="preserve">•	Seguimiento a la elaboración de propuestas de los socios.
•	Articulación de las propuestas de los proyectos.
•	Seguimiento de la implementación de las consultorías.
•	Elaboración de convenios Grants para firma.
•	Revisión trimestralmente de la ejecución presupuestaria, financiera y administrativa de los proyectos
•	Aprobación de revisiones presupuestarias y enmiendas a convenios
•	Monitoreo y seguimiento financiero administrativo trimestralmente a las organizaciones.
•	Asesoramiento y capacitación al personal de los proyectos DIM.
</t>
    </r>
    <r>
      <rPr>
        <sz val="12"/>
        <color theme="4" tint="-0.249977111117893"/>
        <rFont val="Arial"/>
        <family val="2"/>
      </rPr>
      <t>Elaboración de informes</t>
    </r>
    <r>
      <rPr>
        <sz val="12"/>
        <color theme="1"/>
        <rFont val="Arial"/>
        <family val="2"/>
      </rPr>
      <t xml:space="preserve">
Diseño e implementación de planes de comunicación y visibilidad (dos al año).
Seguimiento y asesoría para la elaboracion de productos de comunicación y visibilidad.
Manejo de sistemas de administración de contenido para sitios web y plataformas digitales.
Edición y generación de contenido para material impreso y web.
Asesoría y capacitación a socios y contrapartes para la comunicación estratégica.
Asesoría para la evaluación de los resultados en comunicación del Proyecto 
</t>
    </r>
  </si>
  <si>
    <t xml:space="preserve">1. Gestión del proceso de aprobación e implementación del proyecto de fortalecimiento de capacidades de jóvenes.
2. Brindar asesoría técnica en los procesos de evaluación y medición programados durante la implementación del Proyecto. 
3. Brindar asesoría técnica para el diseño y desarrollo de actividades de comunicación programadas por el Proyecto.
4. Participar y acompañar las actividades diseñadas por el Proyecto.
5. Establecer un plan de seguimiento y monitoreo del Proyecto: visitas de campo, reuniones de seguimiento, entre otros. 
</t>
  </si>
  <si>
    <t xml:space="preserve">1. Asesoría técnica en los procesos de evaluación y medición programados durante la implementación del Proyecto. 
2. Asesoría técnica para el diseño y desarrollo de acciones de comunicación programadas en el Proyecto.
3. Participar y acompañar las actividades desarrolladas por el Proyecto.
4. Seguimiento y monitoreo del Proyecto: revisión de informes, visitas de campo, reuniones de seguimiento, aplicación de instrumentos para evaluar avances, entre otros. 
</t>
  </si>
  <si>
    <t>1. Asesoría técnica en los procesos de evaluación programados durante la implementación del Proyecto.
2. Facilitar reuniones de coordinación y articulación entre las OSC socias en la implementación del Proyecto.
3. Asesoría técnica en los productos y procesos de comunicación programados por el Proyecto. 
4. Participar y dar seguimiento a los acuerdos emanados de las reuniones de la Mesa Técnica de Educación para la Paz. 
5. Dar seguimiento a la implementación del Proyecto: revisión de informes, visitas de campo, reuniones de monitoreo, entre otros (viáticos, hospedaje).</t>
  </si>
  <si>
    <t>1. Desarrollo del proceso de aprobación e implementación de convenios de donación por OSC seleccionadas para que acompañen el trabajo de la Mesa Técnica de Educación para la Paz.
2. Brindar asesoría técnica en los procesos de evaluación programados durante la implementación del Proyecto.
3. Facilitar reuniones de coordinación y articulación entre las OSC socias en la implementación del Proyecto.
4. Brindar asesoría técnica en el diseño y elaboración de productos y procesos de comunicación programados por el Proyecto. 
5. Participar y dar seguimiento a los acuerdos emanados de las reuniones de la Mesa Técnica de Educación para la Paz. 
6. Establecer un plan de seguimiento y monitoreo a la implementación del Proyecto: visitas de campo, reuniones de seguimineto, entre otros (viáticos, hospedaje).</t>
  </si>
  <si>
    <t>X</t>
  </si>
  <si>
    <t>Apoyo a organizaciones de la sociedad civil en calidad de querellantes adhesivos y entidad asesora a víctimas en casos de graves violaciones a los derechos humanos del EAI (ODHAG, ADIVIMA, ABJP, FAMDEGUA, FMM, ECAP) y CONAVIGUA-ASOQANIL.</t>
  </si>
  <si>
    <t xml:space="preserve">Promover espacios de aprendizaje (Paz Joven)
</t>
  </si>
  <si>
    <t xml:space="preserve">Asistencia técnica y asesoria para la gestión de la implementación y monitoreo del Proyecto
Asistencia técnica y asesoría para la comunicación estratégica del Proyecto </t>
  </si>
  <si>
    <r>
      <t>1.  Seguimiento a la elaboración, revisión y aprobación  de las propuestas de los socios conforme a los Términos de Referencia de la convocatoria.
2.  Elaboración de convenios Grants para firma.
3.  Definición y seguimiento a la implementación de las consultorías específicas del componente de justicia.
4.  Monitoreo y seguimiento periódico de la ejecución presupuestaria, financiera administrativa y sustantiva de los proyectos.
5.  Asistencia técnica para organizaciones de sociedad civil para identificar y generar efectos catalíticos (financieros y no financieros).
6.  Capacitación al personal de los proyectos DIM: taller sobre planificación, monitoreo y evaluación de los proyectos, taller sobre estrategias innovadoras para movilización de recursos, 
7.   Implementación de acciones de monitoreo (encuestas de percepción y satisfacción).</t>
    </r>
    <r>
      <rPr>
        <sz val="12"/>
        <color rgb="FFFF0000"/>
        <rFont val="Arial"/>
        <family val="2"/>
      </rPr>
      <t xml:space="preserve">
</t>
    </r>
    <r>
      <rPr>
        <sz val="12"/>
        <color theme="1"/>
        <rFont val="Arial"/>
        <family val="2"/>
      </rPr>
      <t xml:space="preserve">
1.  Diseño e implementación de planes de comunicación y visibilidad (dos al año).
2.  Seguimiento y asesoría para la elaboracion de productos de comunicación y visibilidad.
3.  Manejo de sistemas de administración de contenido para sitios web y plataformas digitales.
4.  Edición y generación de contenido para material impreso y web.
5.  Asesoría y capacitación a socios y contrapartes para la comunicación estratégica (planificiación, implementación y evaluación de resultados de comunicación).
</t>
    </r>
  </si>
  <si>
    <r>
      <t>a) 2 Cursos de capacitación táctica para el análisis de documentos (metodología y análisis de archivos y metodología del análisis táctico). Recibirán la capacitación Fiscales y Analistas.                                                          
b) 1 Consultoría para verificar la experiencia práctica en casos y orientar a los analistas. 
Elaboración de 1 Manual de criterios para la elaboración de un informe archivístico</t>
    </r>
    <r>
      <rPr>
        <sz val="12"/>
        <color rgb="FF990000"/>
        <rFont val="Arial"/>
        <family val="2"/>
      </rPr>
      <t xml:space="preserve"> </t>
    </r>
    <r>
      <rPr>
        <sz val="12"/>
        <color theme="1"/>
        <rFont val="Arial"/>
        <family val="2"/>
      </rPr>
      <t xml:space="preserve">                                             
c) 1 Capacitación en hojas de cálculo Excel para el manejo de información archivística.                                                                                    d) 2 consultorías: Documentos archivísticos y Sistematización de documentos del CAI.</t>
    </r>
  </si>
  <si>
    <t xml:space="preserve">a) Desarrollo del proceso de aprobación e implementación de convenios de donación por OSC que impulsarán los casos seleccionados.
</t>
  </si>
  <si>
    <r>
      <t xml:space="preserve">a) Realización de monitoreo, visitas de campo a cargo del Equipo PAJUST (viáticos, hospedaje).
b) 6 reuniones regionales para revisión del avance de los casos (Rabinal, Chimaltenango y Guatemala).
</t>
    </r>
    <r>
      <rPr>
        <sz val="12"/>
        <color rgb="FFFF0000"/>
        <rFont val="Arial"/>
        <family val="2"/>
      </rPr>
      <t xml:space="preserve">
    </t>
    </r>
  </si>
  <si>
    <t>a) Atender a familiares, toma de muestras referenciales, entrevistas e investigar casos y reportes de desaparecidos.
b) Análisis genético de perfiles óseos y referenciales, ingresar a Banco Genético para comparar y confirmar identificaciones de víctimas. 
c) Coordinar con los familiares, organizaciones la entrega de restos de víctimas para su inhumación.</t>
  </si>
  <si>
    <r>
      <t>a) Desarrollo del proceso de aprobación e implementación de convenios de donación por OSC seleccionadas que acompañarán los casos de inhumación.
b) Realización de monitoreo, visitas de campo y reuniones de seguimiento a cargo del Equipo PAJUST (viáticos, hospedaje)</t>
    </r>
    <r>
      <rPr>
        <sz val="12"/>
        <color rgb="FFFF0000"/>
        <rFont val="Arial"/>
        <family val="2"/>
      </rPr>
      <t xml:space="preserve">
</t>
    </r>
    <r>
      <rPr>
        <sz val="12"/>
        <rFont val="Arial"/>
        <family val="2"/>
      </rPr>
      <t>c)</t>
    </r>
    <r>
      <rPr>
        <sz val="12"/>
        <color rgb="FFFF0000"/>
        <rFont val="Arial"/>
        <family val="2"/>
      </rPr>
      <t xml:space="preserve"> </t>
    </r>
    <r>
      <rPr>
        <sz val="12"/>
        <color theme="1"/>
        <rFont val="Arial"/>
        <family val="2"/>
      </rPr>
      <t xml:space="preserve">4 reuniones regionales para revisión y seguimiento a casos de inhumación. </t>
    </r>
  </si>
  <si>
    <r>
      <rPr>
        <sz val="12"/>
        <color theme="1"/>
        <rFont val="Arial"/>
        <family val="2"/>
      </rPr>
      <t>a) Desarrollo del proceso de aprobación e implementación de convenios de donación por OSC seleccionadas para que acompañen el trabajo de la Mesa Técnica de Educación para la Paz.</t>
    </r>
    <r>
      <rPr>
        <sz val="12"/>
        <color theme="4" tint="-0.249977111117893"/>
        <rFont val="Arial"/>
        <family val="2"/>
      </rPr>
      <t xml:space="preserve">
</t>
    </r>
    <r>
      <rPr>
        <sz val="12"/>
        <rFont val="Arial"/>
        <family val="2"/>
      </rPr>
      <t xml:space="preserve">b) </t>
    </r>
    <r>
      <rPr>
        <sz val="12"/>
        <color theme="1"/>
        <rFont val="Arial"/>
        <family val="2"/>
      </rPr>
      <t>Brindar asesoría técnica en los procesos de evaluación programados durante la implementación del Proyecto.
c) Participar y dar seguimiento a los acuerdos emanados de las reuniones de la Mesa Técnica de Educación para la Paz. 
d) Seguimiento y monitoreo a la implementación del Proyecto: revisión y evaluación de informes, visitas de campo, reuniones de seguimineto, entre otros.</t>
    </r>
  </si>
  <si>
    <t xml:space="preserve">a) Gestión del proceso de aprobación e implementación del proyecto de fortalecimiento de capacidades de jóvenes.
b) Asistencia técnica en los procesos de evaluación y medición programados durante la implementación del Proyecto.
c) Seguimiento y monitoreo de las actividades del proyecto: visitas de campo, reuniones de seguimiento, entre otros. 
</t>
  </si>
  <si>
    <t>x</t>
  </si>
  <si>
    <r>
      <t>a) Consultoría para aplicación del modelo de investigación y persecución penal en 3 casos incluyendo uno de violencia sexual (Kaqchikel-Chimaltenango, Rancho Bejuco y caso Achí)                                                                                          b) Elaboración de peritajes</t>
    </r>
    <r>
      <rPr>
        <sz val="12"/>
        <color rgb="FF990000"/>
        <rFont val="Arial"/>
        <family val="2"/>
      </rPr>
      <t xml:space="preserve"> </t>
    </r>
    <r>
      <rPr>
        <sz val="12"/>
        <color theme="1"/>
        <rFont val="Arial"/>
        <family val="2"/>
      </rPr>
      <t xml:space="preserve">                                      
c) Diligencias al exterior (viáticos y boletos) </t>
    </r>
  </si>
  <si>
    <t xml:space="preserve">a) 1 Asistencia técnica                                                                                            b) 1 Consultoría                                                                                                                                                                              c) Adquisición de: Sofware y hardware.
</t>
  </si>
  <si>
    <t xml:space="preserve">30,000.00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</si>
</sst>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409]* #,##0.00_ ;_-[$$-409]* \-#,##0.00\ ;_-[$$-409]* &quot;-&quot;??_ ;_-@_ "/>
    <numFmt numFmtId="165" formatCode="[$$-540A]#,##0.00_ ;\-[$$-540A]#,##0.00\ "/>
    <numFmt numFmtId="166" formatCode="[$$-409]#,##0.00"/>
    <numFmt numFmtId="167" formatCode="#,##0.00_ ;\-#,##0.00\ "/>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theme="3" tint="-0.249977111117893"/>
      <name val="Arial"/>
      <family val="2"/>
    </font>
    <font>
      <b/>
      <sz val="12"/>
      <color theme="1"/>
      <name val="Century Gothic"/>
      <family val="2"/>
    </font>
    <font>
      <b/>
      <sz val="14"/>
      <color theme="1"/>
      <name val="Arial"/>
      <family val="2"/>
    </font>
    <font>
      <b/>
      <sz val="16"/>
      <color theme="1"/>
      <name val="Arial"/>
      <family val="2"/>
    </font>
    <font>
      <sz val="12"/>
      <name val="Arial"/>
      <family val="2"/>
    </font>
    <font>
      <sz val="14"/>
      <color theme="1"/>
      <name val="Arial"/>
      <family val="2"/>
    </font>
    <font>
      <sz val="16"/>
      <color theme="1"/>
      <name val="Arial"/>
      <family val="2"/>
    </font>
    <font>
      <b/>
      <sz val="16"/>
      <color rgb="FFFF0000"/>
      <name val="Arial"/>
      <family val="2"/>
    </font>
    <font>
      <sz val="12"/>
      <color theme="3" tint="-0.249977111117893"/>
      <name val="Arial"/>
      <family val="2"/>
    </font>
    <font>
      <sz val="11"/>
      <name val="Calibri"/>
      <family val="2"/>
      <scheme val="minor"/>
    </font>
    <font>
      <sz val="12"/>
      <color rgb="FFFF0000"/>
      <name val="Arial"/>
      <family val="2"/>
    </font>
    <font>
      <sz val="12"/>
      <color theme="4" tint="-0.249977111117893"/>
      <name val="Arial"/>
      <family val="2"/>
    </font>
    <font>
      <b/>
      <sz val="12"/>
      <color theme="4" tint="-0.249977111117893"/>
      <name val="Arial"/>
      <family val="2"/>
    </font>
    <font>
      <sz val="12"/>
      <color rgb="FF990000"/>
      <name val="Arial"/>
      <family val="2"/>
    </font>
  </fonts>
  <fills count="15">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9E7"/>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bgColor indexed="64"/>
      </patternFill>
    </fill>
    <fill>
      <patternFill patternType="solid">
        <fgColor theme="9"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s>
  <cellStyleXfs count="2">
    <xf numFmtId="0" fontId="0" fillId="0" borderId="0"/>
    <xf numFmtId="9" fontId="2" fillId="0" borderId="0" applyFont="0" applyFill="0" applyBorder="0" applyAlignment="0" applyProtection="0"/>
  </cellStyleXfs>
  <cellXfs count="519">
    <xf numFmtId="0" fontId="0" fillId="0" borderId="0" xfId="0"/>
    <xf numFmtId="0" fontId="0" fillId="0" borderId="0" xfId="0"/>
    <xf numFmtId="0" fontId="3" fillId="0" borderId="0" xfId="0" applyFont="1"/>
    <xf numFmtId="0" fontId="3" fillId="0" borderId="0" xfId="0" applyFont="1" applyBorder="1"/>
    <xf numFmtId="0" fontId="3" fillId="0" borderId="0" xfId="0" applyFont="1" applyBorder="1" applyAlignment="1">
      <alignment horizontal="center" vertical="top"/>
    </xf>
    <xf numFmtId="0" fontId="3" fillId="0" borderId="0" xfId="0" applyFont="1" applyBorder="1" applyAlignment="1">
      <alignment horizontal="left" vertical="top" wrapText="1"/>
    </xf>
    <xf numFmtId="43" fontId="3" fillId="0" borderId="0" xfId="0" applyNumberFormat="1" applyFont="1" applyBorder="1" applyAlignment="1">
      <alignment horizontal="center" vertical="top"/>
    </xf>
    <xf numFmtId="0" fontId="3" fillId="0" borderId="0" xfId="0" applyFont="1" applyAlignment="1">
      <alignment vertical="center"/>
    </xf>
    <xf numFmtId="0" fontId="5" fillId="7" borderId="17" xfId="0" applyFont="1" applyFill="1" applyBorder="1" applyAlignment="1">
      <alignment horizontal="center" vertical="center" wrapText="1"/>
    </xf>
    <xf numFmtId="0" fontId="5" fillId="7" borderId="41" xfId="0" applyFont="1" applyFill="1" applyBorder="1" applyAlignment="1">
      <alignment horizontal="center" vertical="center" wrapText="1"/>
    </xf>
    <xf numFmtId="43" fontId="3" fillId="0" borderId="0" xfId="0" applyNumberFormat="1" applyFont="1" applyAlignment="1">
      <alignment horizontal="center" vertical="top"/>
    </xf>
    <xf numFmtId="0" fontId="0" fillId="0" borderId="0" xfId="0" applyAlignment="1">
      <alignment horizontal="center"/>
    </xf>
    <xf numFmtId="0" fontId="0" fillId="0" borderId="32" xfId="0" applyBorder="1" applyAlignment="1">
      <alignment horizontal="center" vertical="center"/>
    </xf>
    <xf numFmtId="0" fontId="0" fillId="0" borderId="35" xfId="0" applyFill="1" applyBorder="1" applyAlignment="1">
      <alignment horizontal="left" vertical="center"/>
    </xf>
    <xf numFmtId="164" fontId="0" fillId="0" borderId="30" xfId="0" applyNumberFormat="1" applyBorder="1" applyAlignment="1">
      <alignment horizontal="center" vertical="center"/>
    </xf>
    <xf numFmtId="164" fontId="0" fillId="0" borderId="1" xfId="0" applyNumberFormat="1" applyBorder="1" applyAlignment="1">
      <alignment horizontal="center" vertical="center"/>
    </xf>
    <xf numFmtId="164" fontId="0" fillId="0" borderId="31" xfId="0" applyNumberFormat="1" applyBorder="1" applyAlignment="1">
      <alignment horizontal="center" vertical="center"/>
    </xf>
    <xf numFmtId="164" fontId="0" fillId="0" borderId="35" xfId="0" applyNumberFormat="1" applyBorder="1" applyAlignment="1">
      <alignment horizontal="center" vertical="center"/>
    </xf>
    <xf numFmtId="164" fontId="1" fillId="8" borderId="35" xfId="0" applyNumberFormat="1" applyFont="1" applyFill="1" applyBorder="1" applyAlignment="1">
      <alignment horizontal="center" vertical="center"/>
    </xf>
    <xf numFmtId="0" fontId="1" fillId="8" borderId="16" xfId="0" applyFont="1" applyFill="1" applyBorder="1" applyAlignment="1">
      <alignment horizontal="center" vertical="center"/>
    </xf>
    <xf numFmtId="164" fontId="0" fillId="6" borderId="33" xfId="0" applyNumberFormat="1" applyFill="1" applyBorder="1" applyAlignment="1">
      <alignment horizontal="center" vertical="center"/>
    </xf>
    <xf numFmtId="0" fontId="1" fillId="8" borderId="43" xfId="0" applyFont="1" applyFill="1" applyBorder="1" applyAlignment="1">
      <alignment horizontal="center" vertical="center"/>
    </xf>
    <xf numFmtId="0" fontId="1" fillId="8" borderId="44" xfId="0" applyFont="1" applyFill="1" applyBorder="1" applyAlignment="1">
      <alignment horizontal="center" vertical="center"/>
    </xf>
    <xf numFmtId="0" fontId="0" fillId="0" borderId="47"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xf>
    <xf numFmtId="0" fontId="1" fillId="8" borderId="41"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 xfId="0" applyBorder="1" applyAlignment="1">
      <alignment horizontal="center" vertical="center"/>
    </xf>
    <xf numFmtId="164" fontId="0" fillId="0" borderId="14" xfId="0" applyNumberFormat="1" applyBorder="1" applyAlignment="1">
      <alignment horizontal="center" vertical="center"/>
    </xf>
    <xf numFmtId="164" fontId="0" fillId="0" borderId="2" xfId="0" applyNumberFormat="1" applyBorder="1" applyAlignment="1">
      <alignment horizontal="center" vertical="center"/>
    </xf>
    <xf numFmtId="164" fontId="0" fillId="0" borderId="46" xfId="0" applyNumberFormat="1" applyBorder="1" applyAlignment="1">
      <alignment horizontal="center" vertical="center"/>
    </xf>
    <xf numFmtId="9" fontId="0" fillId="0" borderId="39" xfId="1" applyFont="1" applyBorder="1" applyAlignment="1">
      <alignment horizontal="center" vertical="center"/>
    </xf>
    <xf numFmtId="9" fontId="0" fillId="0" borderId="40" xfId="1" applyFont="1" applyBorder="1" applyAlignment="1">
      <alignment horizontal="center" vertical="center"/>
    </xf>
    <xf numFmtId="9" fontId="0" fillId="0" borderId="6" xfId="1" applyFont="1" applyBorder="1" applyAlignment="1">
      <alignment horizontal="center" vertical="center"/>
    </xf>
    <xf numFmtId="164" fontId="0" fillId="6" borderId="34" xfId="0" applyNumberFormat="1" applyFill="1" applyBorder="1" applyAlignment="1">
      <alignment horizontal="center" vertical="center"/>
    </xf>
    <xf numFmtId="164" fontId="0" fillId="0" borderId="36" xfId="0" applyNumberFormat="1" applyBorder="1" applyAlignment="1">
      <alignment horizontal="center" vertical="center"/>
    </xf>
    <xf numFmtId="164" fontId="1" fillId="8" borderId="36" xfId="0" applyNumberFormat="1" applyFont="1" applyFill="1" applyBorder="1" applyAlignment="1">
      <alignment horizontal="center" vertical="center"/>
    </xf>
    <xf numFmtId="9" fontId="0" fillId="6" borderId="42" xfId="1" applyFont="1" applyFill="1" applyBorder="1" applyAlignment="1">
      <alignment horizontal="center" vertical="center"/>
    </xf>
    <xf numFmtId="9" fontId="0" fillId="0" borderId="5" xfId="1" applyFont="1" applyBorder="1" applyAlignment="1">
      <alignment horizontal="center" vertical="center"/>
    </xf>
    <xf numFmtId="9" fontId="1" fillId="8" borderId="5" xfId="1" applyFont="1" applyFill="1" applyBorder="1" applyAlignment="1">
      <alignment horizontal="center" vertical="center"/>
    </xf>
    <xf numFmtId="164" fontId="0" fillId="0" borderId="39"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6" xfId="0" applyNumberFormat="1" applyBorder="1" applyAlignment="1">
      <alignment horizontal="center" vertical="center"/>
    </xf>
    <xf numFmtId="164" fontId="0" fillId="6" borderId="42" xfId="0" applyNumberFormat="1" applyFill="1" applyBorder="1" applyAlignment="1">
      <alignment horizontal="center" vertical="center"/>
    </xf>
    <xf numFmtId="164" fontId="0" fillId="0" borderId="5" xfId="0" applyNumberFormat="1" applyBorder="1" applyAlignment="1">
      <alignment horizontal="center" vertical="center"/>
    </xf>
    <xf numFmtId="164" fontId="1" fillId="8" borderId="5" xfId="0" applyNumberFormat="1" applyFont="1" applyFill="1" applyBorder="1" applyAlignment="1">
      <alignment horizontal="center" vertical="center"/>
    </xf>
    <xf numFmtId="0" fontId="0" fillId="0" borderId="4" xfId="0" applyBorder="1" applyAlignment="1">
      <alignment horizontal="left" vertical="center" wrapText="1"/>
    </xf>
    <xf numFmtId="3" fontId="4" fillId="5" borderId="27" xfId="0" applyNumberFormat="1"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3" fontId="4" fillId="5" borderId="4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3" fontId="3" fillId="0" borderId="0" xfId="0" applyNumberFormat="1" applyFont="1"/>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9" fillId="11" borderId="1" xfId="0" applyNumberFormat="1" applyFont="1" applyFill="1" applyBorder="1" applyAlignment="1">
      <alignment horizontal="left" vertical="center" wrapText="1"/>
    </xf>
    <xf numFmtId="0" fontId="9" fillId="11" borderId="1" xfId="0" applyFont="1" applyFill="1" applyBorder="1" applyAlignment="1">
      <alignment horizontal="left" vertical="center" wrapText="1"/>
    </xf>
    <xf numFmtId="0" fontId="9" fillId="11" borderId="1" xfId="0" applyFont="1" applyFill="1" applyBorder="1" applyAlignment="1">
      <alignment horizontal="left" vertical="center"/>
    </xf>
    <xf numFmtId="0" fontId="3" fillId="0" borderId="31" xfId="0" applyFont="1" applyBorder="1" applyAlignment="1">
      <alignment horizontal="left" vertical="top"/>
    </xf>
    <xf numFmtId="164" fontId="8" fillId="9" borderId="5" xfId="0" applyNumberFormat="1" applyFont="1" applyFill="1" applyBorder="1" applyAlignment="1">
      <alignment vertical="center"/>
    </xf>
    <xf numFmtId="0" fontId="10" fillId="0" borderId="0" xfId="0" applyFont="1"/>
    <xf numFmtId="164" fontId="3" fillId="13" borderId="42" xfId="0" applyNumberFormat="1" applyFont="1" applyFill="1" applyBorder="1" applyAlignment="1">
      <alignment vertical="center"/>
    </xf>
    <xf numFmtId="0" fontId="3" fillId="0" borderId="52" xfId="0" applyFont="1" applyBorder="1" applyAlignment="1">
      <alignment horizontal="left" vertical="center" wrapText="1"/>
    </xf>
    <xf numFmtId="0" fontId="12" fillId="12" borderId="11" xfId="0" applyFont="1" applyFill="1" applyBorder="1" applyAlignment="1">
      <alignment horizontal="center" wrapText="1"/>
    </xf>
    <xf numFmtId="164" fontId="12" fillId="12" borderId="13" xfId="0" applyNumberFormat="1" applyFont="1" applyFill="1" applyBorder="1" applyAlignment="1">
      <alignment vertical="center"/>
    </xf>
    <xf numFmtId="0" fontId="3" fillId="0" borderId="28" xfId="0" applyFont="1" applyFill="1" applyBorder="1" applyAlignment="1">
      <alignment vertical="top" wrapText="1"/>
    </xf>
    <xf numFmtId="164" fontId="0" fillId="0" borderId="0" xfId="0" applyNumberFormat="1"/>
    <xf numFmtId="0" fontId="4" fillId="2" borderId="11" xfId="0" applyFont="1" applyFill="1" applyBorder="1" applyAlignment="1">
      <alignment horizontal="center" vertical="center" wrapText="1"/>
    </xf>
    <xf numFmtId="0" fontId="3" fillId="0" borderId="16" xfId="0" applyFont="1" applyBorder="1" applyAlignment="1">
      <alignment horizontal="left" vertical="top"/>
    </xf>
    <xf numFmtId="0" fontId="4" fillId="6" borderId="45"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31" xfId="0" applyFont="1" applyBorder="1" applyAlignment="1">
      <alignment horizontal="center" vertical="top"/>
    </xf>
    <xf numFmtId="0" fontId="5" fillId="0" borderId="52"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3" fillId="11" borderId="1" xfId="0" applyFont="1" applyFill="1" applyBorder="1" applyAlignment="1">
      <alignment vertical="center" wrapText="1"/>
    </xf>
    <xf numFmtId="0" fontId="9" fillId="11" borderId="31" xfId="0" applyNumberFormat="1" applyFont="1" applyFill="1" applyBorder="1" applyAlignment="1">
      <alignment horizontal="left" vertical="center" wrapText="1"/>
    </xf>
    <xf numFmtId="0" fontId="9" fillId="11" borderId="31" xfId="0" applyFont="1" applyFill="1" applyBorder="1" applyAlignment="1">
      <alignment horizontal="left" vertical="center" wrapText="1"/>
    </xf>
    <xf numFmtId="0" fontId="9" fillId="11" borderId="31" xfId="0" applyFont="1" applyFill="1" applyBorder="1" applyAlignment="1">
      <alignment horizontal="left" vertical="center"/>
    </xf>
    <xf numFmtId="0" fontId="3" fillId="11" borderId="31" xfId="0" applyFont="1" applyFill="1" applyBorder="1" applyAlignment="1">
      <alignment horizontal="left" vertical="center" wrapText="1"/>
    </xf>
    <xf numFmtId="0" fontId="4" fillId="6" borderId="45"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52" xfId="0" applyFont="1" applyBorder="1" applyAlignment="1">
      <alignment horizontal="center" vertical="center" wrapText="1"/>
    </xf>
    <xf numFmtId="0" fontId="4" fillId="6" borderId="59" xfId="0" applyFont="1" applyFill="1" applyBorder="1" applyAlignment="1">
      <alignment horizontal="center" vertical="center" wrapText="1"/>
    </xf>
    <xf numFmtId="3" fontId="4" fillId="5" borderId="30"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6" borderId="31" xfId="0"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0" fontId="3" fillId="0" borderId="54"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3" fillId="0" borderId="1" xfId="0" applyFont="1" applyBorder="1" applyAlignment="1">
      <alignment horizontal="center" vertical="top"/>
    </xf>
    <xf numFmtId="9" fontId="3" fillId="5" borderId="42" xfId="0" applyNumberFormat="1" applyFont="1" applyFill="1" applyBorder="1" applyAlignment="1">
      <alignment horizontal="center" vertical="center" wrapText="1"/>
    </xf>
    <xf numFmtId="0" fontId="4" fillId="6" borderId="55" xfId="0"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0" fontId="3" fillId="5" borderId="5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4" fillId="5" borderId="31" xfId="0" applyFont="1" applyFill="1" applyBorder="1" applyAlignment="1">
      <alignment vertical="center" wrapText="1"/>
    </xf>
    <xf numFmtId="0" fontId="4" fillId="2" borderId="22" xfId="0" applyFont="1" applyFill="1" applyBorder="1" applyAlignment="1">
      <alignment horizontal="center" vertical="center" wrapText="1"/>
    </xf>
    <xf numFmtId="0" fontId="4" fillId="6" borderId="59" xfId="0" applyFont="1" applyFill="1" applyBorder="1" applyAlignment="1">
      <alignment horizontal="center" vertical="center" wrapText="1"/>
    </xf>
    <xf numFmtId="3" fontId="4" fillId="5" borderId="30" xfId="0" applyNumberFormat="1"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0" fontId="3" fillId="0" borderId="27" xfId="0" applyFont="1" applyBorder="1" applyAlignment="1">
      <alignment horizontal="center" vertical="top"/>
    </xf>
    <xf numFmtId="0" fontId="3" fillId="0" borderId="28" xfId="0" applyFont="1" applyBorder="1" applyAlignment="1">
      <alignment horizontal="center" vertical="top"/>
    </xf>
    <xf numFmtId="0" fontId="3" fillId="0" borderId="1" xfId="0" applyFont="1" applyBorder="1" applyAlignment="1">
      <alignment horizontal="left" vertical="center" wrapText="1"/>
    </xf>
    <xf numFmtId="0" fontId="4" fillId="0" borderId="27" xfId="0" applyFont="1" applyBorder="1" applyAlignment="1">
      <alignment vertical="top" wrapText="1"/>
    </xf>
    <xf numFmtId="0" fontId="4" fillId="2" borderId="50" xfId="0" applyFont="1" applyFill="1" applyBorder="1" applyAlignment="1">
      <alignment horizontal="center" vertical="center" wrapText="1"/>
    </xf>
    <xf numFmtId="0" fontId="4" fillId="2" borderId="52" xfId="0" applyFont="1" applyFill="1" applyBorder="1" applyAlignment="1">
      <alignment horizontal="center" vertical="center" wrapText="1"/>
    </xf>
    <xf numFmtId="3" fontId="4" fillId="14" borderId="40" xfId="0" applyNumberFormat="1" applyFont="1" applyFill="1" applyBorder="1" applyAlignment="1">
      <alignment horizontal="center" vertical="center" wrapText="1"/>
    </xf>
    <xf numFmtId="3" fontId="4" fillId="14" borderId="55" xfId="0" applyNumberFormat="1" applyFont="1" applyFill="1" applyBorder="1" applyAlignment="1">
      <alignment horizontal="center" vertical="center" wrapText="1"/>
    </xf>
    <xf numFmtId="0" fontId="4" fillId="14" borderId="30" xfId="0" applyFont="1" applyFill="1" applyBorder="1" applyAlignment="1">
      <alignment horizontal="center" vertical="center" wrapText="1"/>
    </xf>
    <xf numFmtId="9" fontId="4" fillId="5" borderId="48"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9" fontId="4" fillId="5" borderId="30"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3" fontId="4" fillId="14" borderId="50" xfId="0" applyNumberFormat="1" applyFont="1" applyFill="1" applyBorder="1" applyAlignment="1">
      <alignment horizontal="center" vertical="center" wrapText="1"/>
    </xf>
    <xf numFmtId="3" fontId="4" fillId="14" borderId="30" xfId="0" applyNumberFormat="1" applyFont="1" applyFill="1" applyBorder="1" applyAlignment="1">
      <alignment horizontal="center" vertical="center" wrapText="1"/>
    </xf>
    <xf numFmtId="0" fontId="3" fillId="0" borderId="50" xfId="0" applyFont="1" applyBorder="1" applyAlignment="1">
      <alignment vertical="top" wrapText="1"/>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52"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10" borderId="1" xfId="0" applyNumberFormat="1"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14" fillId="10" borderId="1" xfId="0" applyFont="1" applyFill="1" applyBorder="1" applyAlignment="1">
      <alignment horizontal="justify" vertical="top"/>
    </xf>
    <xf numFmtId="0" fontId="14" fillId="0" borderId="1" xfId="0" applyFont="1" applyBorder="1" applyAlignment="1">
      <alignment horizontal="center" vertical="top"/>
    </xf>
    <xf numFmtId="0" fontId="3" fillId="0" borderId="1" xfId="0" applyFont="1" applyFill="1" applyBorder="1" applyAlignment="1">
      <alignment vertical="top" wrapText="1"/>
    </xf>
    <xf numFmtId="0" fontId="9" fillId="10" borderId="1" xfId="0" applyFont="1" applyFill="1" applyBorder="1" applyAlignment="1">
      <alignment horizontal="left" vertical="top" wrapText="1"/>
    </xf>
    <xf numFmtId="0" fontId="3" fillId="0" borderId="40" xfId="0" applyFont="1" applyBorder="1" applyAlignment="1">
      <alignment horizontal="center" vertical="center" wrapText="1"/>
    </xf>
    <xf numFmtId="0" fontId="3" fillId="0" borderId="1" xfId="0" applyFont="1" applyBorder="1" applyAlignment="1">
      <alignment horizontal="left" vertical="top" wrapText="1"/>
    </xf>
    <xf numFmtId="0" fontId="3" fillId="0" borderId="54" xfId="0" applyFont="1" applyBorder="1" applyAlignment="1">
      <alignment horizontal="left" vertical="top"/>
    </xf>
    <xf numFmtId="0" fontId="3" fillId="0" borderId="1"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3" fontId="4" fillId="5" borderId="30"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4" fillId="5" borderId="1" xfId="0" applyFont="1" applyFill="1" applyBorder="1" applyAlignment="1">
      <alignment horizontal="center" vertical="center" wrapText="1"/>
    </xf>
    <xf numFmtId="9" fontId="4" fillId="5" borderId="48" xfId="0" applyNumberFormat="1"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0" borderId="52" xfId="0" applyFont="1" applyBorder="1" applyAlignment="1">
      <alignment horizontal="center" vertical="center" wrapText="1"/>
    </xf>
    <xf numFmtId="3" fontId="4" fillId="14" borderId="30" xfId="0" applyNumberFormat="1" applyFont="1" applyFill="1" applyBorder="1" applyAlignment="1">
      <alignment horizontal="center" vertical="center" wrapText="1"/>
    </xf>
    <xf numFmtId="0" fontId="4" fillId="14"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2" borderId="11"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31" xfId="0" applyFont="1" applyFill="1" applyBorder="1" applyAlignment="1">
      <alignment horizontal="center" vertical="center" wrapText="1"/>
    </xf>
    <xf numFmtId="3" fontId="4" fillId="5" borderId="31"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0" fontId="3" fillId="0" borderId="16" xfId="0" applyFont="1" applyBorder="1" applyAlignment="1">
      <alignment horizontal="left" vertical="top"/>
    </xf>
    <xf numFmtId="0" fontId="3" fillId="0" borderId="54" xfId="0" applyFont="1" applyBorder="1" applyAlignment="1">
      <alignment horizontal="left" vertical="top"/>
    </xf>
    <xf numFmtId="0" fontId="5" fillId="7" borderId="2" xfId="0" applyFont="1" applyFill="1" applyBorder="1" applyAlignment="1">
      <alignment horizontal="center" vertical="center" wrapText="1"/>
    </xf>
    <xf numFmtId="164" fontId="3" fillId="0" borderId="65" xfId="0" applyNumberFormat="1" applyFont="1" applyBorder="1" applyAlignment="1">
      <alignment vertical="center"/>
    </xf>
    <xf numFmtId="164" fontId="3" fillId="0" borderId="2" xfId="0" applyNumberFormat="1" applyFont="1" applyBorder="1" applyAlignment="1">
      <alignment vertical="center"/>
    </xf>
    <xf numFmtId="164" fontId="3" fillId="13" borderId="22" xfId="0" applyNumberFormat="1" applyFont="1" applyFill="1" applyBorder="1" applyAlignment="1">
      <alignment vertical="center"/>
    </xf>
    <xf numFmtId="4" fontId="3" fillId="0" borderId="1" xfId="0" applyNumberFormat="1" applyFont="1" applyBorder="1" applyAlignment="1">
      <alignment vertical="center"/>
    </xf>
    <xf numFmtId="4" fontId="3" fillId="0" borderId="1" xfId="0" applyNumberFormat="1" applyFont="1" applyBorder="1"/>
    <xf numFmtId="164" fontId="8" fillId="9" borderId="11" xfId="0" applyNumberFormat="1" applyFont="1" applyFill="1" applyBorder="1" applyAlignment="1">
      <alignment vertical="center"/>
    </xf>
    <xf numFmtId="164" fontId="3" fillId="0" borderId="3" xfId="0" applyNumberFormat="1" applyFont="1" applyBorder="1" applyAlignment="1">
      <alignment horizontal="right" vertical="center" wrapText="1"/>
    </xf>
    <xf numFmtId="164" fontId="3" fillId="13" borderId="11" xfId="0" applyNumberFormat="1" applyFont="1" applyFill="1" applyBorder="1" applyAlignment="1">
      <alignment vertical="center"/>
    </xf>
    <xf numFmtId="165" fontId="14" fillId="10" borderId="3" xfId="0" applyNumberFormat="1" applyFont="1" applyFill="1" applyBorder="1" applyAlignment="1">
      <alignment horizontal="right" vertical="top"/>
    </xf>
    <xf numFmtId="164" fontId="9" fillId="11" borderId="2" xfId="0" applyNumberFormat="1" applyFont="1" applyFill="1" applyBorder="1" applyAlignment="1">
      <alignment horizontal="left" vertical="center"/>
    </xf>
    <xf numFmtId="164" fontId="9" fillId="11" borderId="46" xfId="0" applyNumberFormat="1" applyFont="1" applyFill="1" applyBorder="1" applyAlignment="1">
      <alignment horizontal="left" vertical="center"/>
    </xf>
    <xf numFmtId="165" fontId="14" fillId="0" borderId="2" xfId="0" applyNumberFormat="1" applyFont="1" applyBorder="1" applyAlignment="1">
      <alignment horizontal="right" vertical="top"/>
    </xf>
    <xf numFmtId="165" fontId="4" fillId="13" borderId="22" xfId="0" applyNumberFormat="1" applyFont="1" applyFill="1" applyBorder="1" applyAlignment="1">
      <alignment vertical="center"/>
    </xf>
    <xf numFmtId="0" fontId="5" fillId="7" borderId="46" xfId="0" applyFont="1" applyFill="1" applyBorder="1" applyAlignment="1">
      <alignment horizontal="center" vertical="center" wrapText="1"/>
    </xf>
    <xf numFmtId="166" fontId="13" fillId="0" borderId="70" xfId="0" applyNumberFormat="1" applyFont="1" applyFill="1" applyBorder="1" applyAlignment="1">
      <alignment horizontal="right" vertical="center" wrapText="1"/>
    </xf>
    <xf numFmtId="164" fontId="3" fillId="0" borderId="46" xfId="0" applyNumberFormat="1" applyFont="1" applyFill="1" applyBorder="1" applyAlignment="1">
      <alignment vertical="center"/>
    </xf>
    <xf numFmtId="164" fontId="4" fillId="13" borderId="22" xfId="0" applyNumberFormat="1" applyFont="1" applyFill="1" applyBorder="1" applyAlignment="1">
      <alignment vertical="center"/>
    </xf>
    <xf numFmtId="43" fontId="3" fillId="13" borderId="11" xfId="0" applyNumberFormat="1" applyFont="1" applyFill="1" applyBorder="1" applyAlignment="1">
      <alignment vertical="center"/>
    </xf>
    <xf numFmtId="164" fontId="3" fillId="0" borderId="0"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8" fillId="9" borderId="22" xfId="0" applyNumberFormat="1" applyFont="1" applyFill="1" applyBorder="1" applyAlignment="1">
      <alignment vertical="center"/>
    </xf>
    <xf numFmtId="43" fontId="3" fillId="0" borderId="2" xfId="0" applyNumberFormat="1" applyFont="1" applyBorder="1" applyAlignment="1">
      <alignment horizontal="left" vertical="top"/>
    </xf>
    <xf numFmtId="43" fontId="3" fillId="0" borderId="46" xfId="0" applyNumberFormat="1" applyFont="1" applyBorder="1" applyAlignment="1">
      <alignment horizontal="left" vertical="top"/>
    </xf>
    <xf numFmtId="43" fontId="3" fillId="13" borderId="17" xfId="0" applyNumberFormat="1" applyFont="1" applyFill="1" applyBorder="1" applyAlignment="1">
      <alignment vertical="center"/>
    </xf>
    <xf numFmtId="4" fontId="3" fillId="0" borderId="1" xfId="0" applyNumberFormat="1" applyFont="1" applyBorder="1" applyAlignment="1">
      <alignment horizontal="right" vertical="top"/>
    </xf>
    <xf numFmtId="164" fontId="7" fillId="0" borderId="14" xfId="0" applyNumberFormat="1" applyFont="1" applyBorder="1" applyAlignment="1">
      <alignment horizontal="right" vertical="center"/>
    </xf>
    <xf numFmtId="164" fontId="7" fillId="0" borderId="2" xfId="0" applyNumberFormat="1" applyFont="1" applyBorder="1" applyAlignment="1">
      <alignment horizontal="right" vertical="center"/>
    </xf>
    <xf numFmtId="164" fontId="7" fillId="0" borderId="46" xfId="0" applyNumberFormat="1" applyFont="1" applyBorder="1" applyAlignment="1">
      <alignment horizontal="right" vertical="center"/>
    </xf>
    <xf numFmtId="4" fontId="3" fillId="0" borderId="1" xfId="0" applyNumberFormat="1" applyFont="1" applyBorder="1" applyAlignment="1">
      <alignment horizontal="right" vertical="center"/>
    </xf>
    <xf numFmtId="4" fontId="7" fillId="0" borderId="1" xfId="0" applyNumberFormat="1" applyFont="1" applyBorder="1" applyAlignment="1">
      <alignment vertical="center"/>
    </xf>
    <xf numFmtId="4" fontId="3" fillId="0" borderId="0" xfId="0" applyNumberFormat="1" applyFont="1"/>
    <xf numFmtId="0" fontId="4" fillId="12" borderId="22" xfId="0" applyFont="1" applyFill="1" applyBorder="1" applyAlignment="1">
      <alignment horizontal="center" vertical="center" wrapText="1"/>
    </xf>
    <xf numFmtId="0" fontId="3" fillId="0" borderId="1" xfId="0" applyFont="1" applyFill="1" applyBorder="1" applyAlignment="1">
      <alignment horizontal="left" vertical="top" wrapText="1"/>
    </xf>
    <xf numFmtId="0" fontId="4" fillId="5" borderId="25" xfId="0" applyFont="1" applyFill="1" applyBorder="1" applyAlignment="1">
      <alignment horizontal="left" vertical="top" wrapText="1"/>
    </xf>
    <xf numFmtId="0" fontId="4" fillId="5" borderId="30" xfId="0" applyFont="1" applyFill="1" applyBorder="1" applyAlignment="1">
      <alignment horizontal="left" vertical="top" wrapText="1"/>
    </xf>
    <xf numFmtId="4" fontId="3" fillId="0" borderId="48" xfId="0" applyNumberFormat="1" applyFont="1" applyBorder="1" applyAlignment="1">
      <alignment horizontal="center" vertical="center"/>
    </xf>
    <xf numFmtId="4" fontId="3" fillId="0" borderId="52" xfId="0" applyNumberFormat="1"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164" fontId="3" fillId="0" borderId="71"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center" vertical="center" wrapText="1"/>
    </xf>
    <xf numFmtId="0" fontId="4" fillId="6" borderId="25"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54" xfId="0" applyFont="1" applyBorder="1" applyAlignment="1">
      <alignment horizontal="center" vertical="center" wrapText="1"/>
    </xf>
    <xf numFmtId="3" fontId="4" fillId="5" borderId="30" xfId="0" applyNumberFormat="1" applyFont="1" applyFill="1" applyBorder="1" applyAlignment="1">
      <alignment horizontal="center" vertical="center" wrapText="1"/>
    </xf>
    <xf numFmtId="0" fontId="3" fillId="5" borderId="30" xfId="0" applyFont="1" applyFill="1" applyBorder="1" applyAlignment="1">
      <alignment horizontal="left" vertical="top" wrapText="1"/>
    </xf>
    <xf numFmtId="0" fontId="3" fillId="5" borderId="26" xfId="0" applyFont="1" applyFill="1" applyBorder="1" applyAlignment="1">
      <alignment horizontal="left" vertical="top" wrapText="1"/>
    </xf>
    <xf numFmtId="0" fontId="4" fillId="2" borderId="52" xfId="0" applyFont="1" applyFill="1" applyBorder="1" applyAlignment="1">
      <alignment horizontal="center" vertical="center" wrapText="1"/>
    </xf>
    <xf numFmtId="0" fontId="4" fillId="0" borderId="56" xfId="0" applyFont="1" applyBorder="1" applyAlignment="1">
      <alignment horizontal="left" vertical="top" wrapText="1"/>
    </xf>
    <xf numFmtId="0" fontId="4" fillId="0" borderId="50" xfId="0" applyFont="1" applyBorder="1" applyAlignment="1">
      <alignment horizontal="left" vertical="top" wrapText="1"/>
    </xf>
    <xf numFmtId="0" fontId="3" fillId="0" borderId="57"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56" xfId="0" applyFont="1" applyBorder="1" applyAlignment="1">
      <alignment horizontal="center" vertical="top"/>
    </xf>
    <xf numFmtId="0" fontId="3" fillId="0" borderId="50" xfId="0" applyFont="1" applyBorder="1" applyAlignment="1">
      <alignment horizontal="center" vertical="top"/>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57" xfId="0" applyFont="1" applyBorder="1" applyAlignment="1">
      <alignment horizontal="center" vertical="center"/>
    </xf>
    <xf numFmtId="0" fontId="3" fillId="0" borderId="51" xfId="0" applyFont="1" applyBorder="1" applyAlignment="1">
      <alignment horizontal="center" vertical="center"/>
    </xf>
    <xf numFmtId="0" fontId="4" fillId="2" borderId="31"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5" borderId="45" xfId="0" applyFont="1" applyFill="1" applyBorder="1" applyAlignment="1">
      <alignment horizontal="left" vertical="top" wrapText="1"/>
    </xf>
    <xf numFmtId="0" fontId="4" fillId="5" borderId="31" xfId="0" applyFont="1" applyFill="1" applyBorder="1" applyAlignment="1">
      <alignment horizontal="left" vertical="top" wrapText="1"/>
    </xf>
    <xf numFmtId="3" fontId="4" fillId="5" borderId="31" xfId="0" applyNumberFormat="1" applyFont="1" applyFill="1" applyBorder="1" applyAlignment="1">
      <alignment horizontal="center" vertical="center" wrapText="1"/>
    </xf>
    <xf numFmtId="0" fontId="3" fillId="5" borderId="31" xfId="0" applyFont="1" applyFill="1" applyBorder="1" applyAlignment="1">
      <alignment horizontal="left" vertical="top" wrapText="1"/>
    </xf>
    <xf numFmtId="0" fontId="3" fillId="5" borderId="29" xfId="0" applyFont="1" applyFill="1" applyBorder="1" applyAlignment="1">
      <alignment horizontal="left" vertical="top"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6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3" fillId="0" borderId="50" xfId="0" applyFont="1" applyBorder="1" applyAlignment="1">
      <alignment horizontal="left" vertical="top" wrapText="1"/>
    </xf>
    <xf numFmtId="0" fontId="4" fillId="0" borderId="45" xfId="0" applyFont="1" applyBorder="1" applyAlignment="1">
      <alignment horizontal="left" vertical="top" wrapText="1"/>
    </xf>
    <xf numFmtId="0" fontId="4" fillId="13" borderId="22" xfId="0" applyFont="1" applyFill="1" applyBorder="1" applyAlignment="1">
      <alignment horizontal="right" vertical="center" wrapText="1"/>
    </xf>
    <xf numFmtId="0" fontId="4" fillId="13" borderId="23" xfId="0" applyFont="1" applyFill="1" applyBorder="1" applyAlignment="1">
      <alignment horizontal="right" vertical="center" wrapText="1"/>
    </xf>
    <xf numFmtId="0" fontId="4" fillId="13" borderId="24" xfId="0" applyFont="1" applyFill="1" applyBorder="1" applyAlignment="1">
      <alignment horizontal="right" vertical="center" wrapText="1"/>
    </xf>
    <xf numFmtId="0" fontId="7" fillId="4" borderId="2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4" fillId="6" borderId="14"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62" xfId="0" applyFont="1" applyFill="1" applyBorder="1" applyAlignment="1">
      <alignment horizontal="center" vertical="center" wrapText="1"/>
    </xf>
    <xf numFmtId="0" fontId="4" fillId="5" borderId="27" xfId="0" applyFont="1" applyFill="1" applyBorder="1" applyAlignment="1">
      <alignment horizontal="left" vertical="top" wrapText="1"/>
    </xf>
    <xf numFmtId="0" fontId="3" fillId="5"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4" fillId="5" borderId="59" xfId="0" applyFont="1" applyFill="1" applyBorder="1" applyAlignment="1">
      <alignment horizontal="left" vertical="top" wrapText="1"/>
    </xf>
    <xf numFmtId="0" fontId="3" fillId="5" borderId="48" xfId="0" applyFont="1" applyFill="1" applyBorder="1" applyAlignment="1">
      <alignment horizontal="left" vertical="top" wrapText="1"/>
    </xf>
    <xf numFmtId="9" fontId="4" fillId="5" borderId="48" xfId="0" applyNumberFormat="1" applyFont="1" applyFill="1" applyBorder="1" applyAlignment="1">
      <alignment horizontal="center" vertical="center" wrapText="1"/>
    </xf>
    <xf numFmtId="0" fontId="4" fillId="5" borderId="48" xfId="0" applyFont="1" applyFill="1" applyBorder="1" applyAlignment="1">
      <alignment horizontal="center" vertical="center" wrapText="1"/>
    </xf>
    <xf numFmtId="0" fontId="3" fillId="5" borderId="48" xfId="0" applyFont="1" applyFill="1" applyBorder="1" applyAlignment="1">
      <alignment horizontal="left" vertical="center" wrapText="1"/>
    </xf>
    <xf numFmtId="0" fontId="3" fillId="5" borderId="58" xfId="0" applyFont="1" applyFill="1" applyBorder="1" applyAlignment="1">
      <alignment horizontal="left" vertical="center"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13" xfId="0" applyFont="1" applyFill="1" applyBorder="1" applyAlignment="1">
      <alignment horizontal="left" vertical="top" wrapText="1"/>
    </xf>
    <xf numFmtId="0" fontId="4" fillId="13" borderId="11" xfId="0" applyFont="1" applyFill="1" applyBorder="1" applyAlignment="1">
      <alignment horizontal="right" vertical="center" wrapText="1"/>
    </xf>
    <xf numFmtId="0" fontId="3" fillId="0" borderId="69" xfId="0" applyFont="1" applyBorder="1" applyAlignment="1">
      <alignment horizontal="left" vertical="top" wrapText="1"/>
    </xf>
    <xf numFmtId="0" fontId="3" fillId="0" borderId="22" xfId="0" applyFont="1" applyBorder="1" applyAlignment="1">
      <alignment horizontal="left" vertical="top" wrapText="1"/>
    </xf>
    <xf numFmtId="0" fontId="4" fillId="6" borderId="19"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3" fillId="0" borderId="1" xfId="0" applyFont="1" applyBorder="1" applyAlignment="1">
      <alignment horizontal="left" vertical="top" wrapText="1"/>
    </xf>
    <xf numFmtId="0" fontId="3" fillId="5" borderId="14"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66" xfId="0" applyFont="1" applyFill="1" applyBorder="1" applyAlignment="1">
      <alignment horizontal="left" vertical="top"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11" fillId="0" borderId="21"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3" fillId="0" borderId="5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2"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4" fillId="14" borderId="7" xfId="0" applyFont="1" applyFill="1" applyBorder="1" applyAlignment="1">
      <alignment horizontal="left" vertical="center" wrapText="1"/>
    </xf>
    <xf numFmtId="0" fontId="4" fillId="14" borderId="8" xfId="0" applyFont="1" applyFill="1" applyBorder="1" applyAlignment="1">
      <alignment horizontal="left" vertical="center" wrapText="1"/>
    </xf>
    <xf numFmtId="3" fontId="4" fillId="14" borderId="7" xfId="0" applyNumberFormat="1" applyFont="1" applyFill="1" applyBorder="1" applyAlignment="1">
      <alignment horizontal="center" vertical="center" wrapText="1"/>
    </xf>
    <xf numFmtId="3" fontId="4" fillId="14" borderId="8" xfId="0" applyNumberFormat="1" applyFont="1" applyFill="1" applyBorder="1" applyAlignment="1">
      <alignment horizontal="center" vertical="center" wrapText="1"/>
    </xf>
    <xf numFmtId="0" fontId="3" fillId="14" borderId="4"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3" fillId="14" borderId="28" xfId="0" applyFont="1" applyFill="1" applyBorder="1" applyAlignment="1">
      <alignment horizontal="left" vertical="center" wrapText="1"/>
    </xf>
    <xf numFmtId="0" fontId="4" fillId="14" borderId="9" xfId="0" applyFont="1" applyFill="1" applyBorder="1" applyAlignment="1">
      <alignment horizontal="left" vertical="top" wrapText="1"/>
    </xf>
    <xf numFmtId="0" fontId="4" fillId="14" borderId="3" xfId="0" applyFont="1" applyFill="1" applyBorder="1" applyAlignment="1">
      <alignment horizontal="left" vertical="top" wrapText="1"/>
    </xf>
    <xf numFmtId="3" fontId="4" fillId="14" borderId="9" xfId="0" applyNumberFormat="1" applyFont="1" applyFill="1" applyBorder="1" applyAlignment="1">
      <alignment horizontal="center" vertical="center" wrapText="1"/>
    </xf>
    <xf numFmtId="3" fontId="4" fillId="14" borderId="3" xfId="0" applyNumberFormat="1" applyFont="1" applyFill="1" applyBorder="1" applyAlignment="1">
      <alignment horizontal="center" vertical="center" wrapText="1"/>
    </xf>
    <xf numFmtId="0" fontId="11" fillId="0" borderId="21" xfId="0" applyFont="1" applyBorder="1" applyAlignment="1">
      <alignment horizontal="left" wrapText="1"/>
    </xf>
    <xf numFmtId="0" fontId="11" fillId="0" borderId="0" xfId="0" applyFont="1" applyBorder="1" applyAlignment="1">
      <alignment horizontal="left" wrapText="1"/>
    </xf>
    <xf numFmtId="0" fontId="11" fillId="0" borderId="20" xfId="0" applyFont="1" applyBorder="1" applyAlignment="1">
      <alignment horizontal="left" wrapText="1"/>
    </xf>
    <xf numFmtId="0" fontId="3" fillId="0" borderId="21"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4" fillId="6" borderId="24"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14" borderId="25" xfId="0" applyFont="1" applyFill="1" applyBorder="1" applyAlignment="1">
      <alignment horizontal="left" vertical="center" wrapText="1"/>
    </xf>
    <xf numFmtId="0" fontId="4" fillId="14" borderId="26" xfId="0" applyFont="1" applyFill="1" applyBorder="1" applyAlignment="1">
      <alignment horizontal="left" vertical="center" wrapText="1"/>
    </xf>
    <xf numFmtId="3" fontId="4" fillId="14" borderId="25" xfId="0" applyNumberFormat="1" applyFont="1" applyFill="1" applyBorder="1" applyAlignment="1">
      <alignment horizontal="center" vertical="center" wrapText="1"/>
    </xf>
    <xf numFmtId="3" fontId="4" fillId="14" borderId="30" xfId="0" applyNumberFormat="1" applyFont="1" applyFill="1" applyBorder="1" applyAlignment="1">
      <alignment horizontal="center" vertical="center" wrapText="1"/>
    </xf>
    <xf numFmtId="3" fontId="4" fillId="14" borderId="26" xfId="0" applyNumberFormat="1" applyFont="1" applyFill="1" applyBorder="1" applyAlignment="1">
      <alignment horizontal="center" vertical="center" wrapText="1"/>
    </xf>
    <xf numFmtId="0" fontId="4" fillId="14" borderId="27" xfId="0" applyFont="1" applyFill="1" applyBorder="1" applyAlignment="1">
      <alignment horizontal="left" vertical="top" wrapText="1"/>
    </xf>
    <xf numFmtId="0" fontId="4" fillId="14" borderId="28" xfId="0" applyFont="1" applyFill="1" applyBorder="1" applyAlignment="1">
      <alignment horizontal="left" vertical="top" wrapText="1"/>
    </xf>
    <xf numFmtId="0" fontId="4" fillId="14" borderId="45" xfId="0" applyFont="1" applyFill="1" applyBorder="1" applyAlignment="1">
      <alignment horizontal="left" vertical="top" wrapText="1"/>
    </xf>
    <xf numFmtId="0" fontId="4" fillId="14" borderId="29" xfId="0" applyFont="1" applyFill="1" applyBorder="1" applyAlignment="1">
      <alignment horizontal="left" vertical="top" wrapText="1"/>
    </xf>
    <xf numFmtId="3" fontId="4" fillId="14" borderId="27" xfId="0" applyNumberFormat="1" applyFont="1" applyFill="1" applyBorder="1" applyAlignment="1">
      <alignment horizontal="left" vertical="top" wrapText="1"/>
    </xf>
    <xf numFmtId="3" fontId="4" fillId="14" borderId="1" xfId="0" applyNumberFormat="1" applyFont="1" applyFill="1" applyBorder="1" applyAlignment="1">
      <alignment horizontal="left" vertical="top" wrapText="1"/>
    </xf>
    <xf numFmtId="3" fontId="4" fillId="14" borderId="28" xfId="0" applyNumberFormat="1" applyFont="1" applyFill="1" applyBorder="1" applyAlignment="1">
      <alignment horizontal="left" vertical="top" wrapText="1"/>
    </xf>
    <xf numFmtId="3" fontId="4" fillId="14" borderId="45" xfId="0" applyNumberFormat="1" applyFont="1" applyFill="1" applyBorder="1" applyAlignment="1">
      <alignment horizontal="left" vertical="top" wrapText="1"/>
    </xf>
    <xf numFmtId="3" fontId="4" fillId="14" borderId="31" xfId="0" applyNumberFormat="1" applyFont="1" applyFill="1" applyBorder="1" applyAlignment="1">
      <alignment horizontal="left" vertical="top" wrapText="1"/>
    </xf>
    <xf numFmtId="3" fontId="4" fillId="14" borderId="29" xfId="0" applyNumberFormat="1" applyFont="1" applyFill="1" applyBorder="1" applyAlignment="1">
      <alignment horizontal="left" vertical="top"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9" fontId="3" fillId="5" borderId="7"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61"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8" fillId="9" borderId="11" xfId="0" applyFont="1" applyFill="1" applyBorder="1" applyAlignment="1">
      <alignment horizontal="right" vertical="center" wrapText="1"/>
    </xf>
    <xf numFmtId="0" fontId="8" fillId="9" borderId="12" xfId="0" applyFont="1" applyFill="1" applyBorder="1" applyAlignment="1">
      <alignment horizontal="right" vertical="center" wrapText="1"/>
    </xf>
    <xf numFmtId="0" fontId="7" fillId="4" borderId="22"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4" fillId="14" borderId="25" xfId="0" applyFont="1" applyFill="1" applyBorder="1" applyAlignment="1">
      <alignment horizontal="left" vertical="top" wrapText="1"/>
    </xf>
    <xf numFmtId="0" fontId="4" fillId="14" borderId="30" xfId="0" applyFont="1" applyFill="1" applyBorder="1" applyAlignment="1">
      <alignment horizontal="left" vertical="top" wrapText="1"/>
    </xf>
    <xf numFmtId="0" fontId="4" fillId="14" borderId="30" xfId="0" applyFont="1" applyFill="1" applyBorder="1" applyAlignment="1">
      <alignment horizontal="center" vertical="center" wrapText="1"/>
    </xf>
    <xf numFmtId="0" fontId="3" fillId="14" borderId="30" xfId="0" applyFont="1" applyFill="1" applyBorder="1" applyAlignment="1">
      <alignment horizontal="left" vertical="center" wrapText="1"/>
    </xf>
    <xf numFmtId="0" fontId="3" fillId="14" borderId="26"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6" borderId="63" xfId="0" applyFont="1" applyFill="1" applyBorder="1" applyAlignment="1">
      <alignment horizontal="center" vertical="center" wrapText="1"/>
    </xf>
    <xf numFmtId="0" fontId="3" fillId="5" borderId="31"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4" fillId="5" borderId="31" xfId="0" applyFont="1" applyFill="1" applyBorder="1" applyAlignment="1">
      <alignment horizontal="center" vertical="center" wrapText="1"/>
    </xf>
    <xf numFmtId="0" fontId="3" fillId="14" borderId="25" xfId="0" applyFont="1" applyFill="1" applyBorder="1" applyAlignment="1">
      <alignment horizontal="left" vertical="center" wrapText="1"/>
    </xf>
    <xf numFmtId="0" fontId="4" fillId="13" borderId="12" xfId="0" applyFont="1" applyFill="1" applyBorder="1" applyAlignment="1">
      <alignment horizontal="right" vertical="center" wrapText="1"/>
    </xf>
    <xf numFmtId="0" fontId="4" fillId="13" borderId="13"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3" fillId="5" borderId="28" xfId="0" applyFont="1" applyFill="1" applyBorder="1" applyAlignment="1">
      <alignment horizontal="left" vertical="top" wrapText="1"/>
    </xf>
    <xf numFmtId="0" fontId="4" fillId="5" borderId="30" xfId="0" applyFont="1" applyFill="1" applyBorder="1" applyAlignment="1">
      <alignment horizontal="center" vertical="top"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3" fillId="5" borderId="46" xfId="0" applyFont="1" applyFill="1" applyBorder="1" applyAlignment="1">
      <alignment horizontal="left" vertical="top" wrapText="1"/>
    </xf>
    <xf numFmtId="0" fontId="3" fillId="5" borderId="67" xfId="0" applyFont="1" applyFill="1" applyBorder="1" applyAlignment="1">
      <alignment horizontal="left" vertical="top" wrapText="1"/>
    </xf>
    <xf numFmtId="0" fontId="3" fillId="5" borderId="68" xfId="0" applyFont="1" applyFill="1" applyBorder="1" applyAlignment="1">
      <alignment horizontal="left" vertical="top"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5" borderId="9" xfId="0" applyFont="1" applyFill="1" applyBorder="1" applyAlignment="1">
      <alignment horizontal="left" vertical="top" wrapText="1"/>
    </xf>
    <xf numFmtId="0" fontId="4" fillId="5" borderId="3" xfId="0" applyFont="1" applyFill="1" applyBorder="1" applyAlignment="1">
      <alignment horizontal="left" vertical="top" wrapText="1"/>
    </xf>
    <xf numFmtId="3" fontId="4" fillId="5" borderId="9" xfId="0" applyNumberFormat="1" applyFont="1" applyFill="1" applyBorder="1" applyAlignment="1">
      <alignment horizontal="center" vertical="center" wrapText="1"/>
    </xf>
    <xf numFmtId="3" fontId="4" fillId="5" borderId="3"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3" fontId="4" fillId="5" borderId="7" xfId="0" applyNumberFormat="1" applyFont="1" applyFill="1" applyBorder="1" applyAlignment="1">
      <alignment horizontal="center" vertical="center" wrapText="1"/>
    </xf>
    <xf numFmtId="3" fontId="4" fillId="5" borderId="8" xfId="0" applyNumberFormat="1" applyFont="1" applyFill="1" applyBorder="1" applyAlignment="1">
      <alignment horizontal="center" vertical="center" wrapText="1"/>
    </xf>
    <xf numFmtId="0" fontId="4" fillId="5" borderId="10" xfId="0" applyFont="1" applyFill="1" applyBorder="1" applyAlignment="1">
      <alignment horizontal="left" vertical="top" wrapText="1"/>
    </xf>
    <xf numFmtId="0" fontId="4" fillId="14" borderId="7"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3" xfId="0" applyFont="1" applyFill="1" applyBorder="1" applyAlignment="1">
      <alignment horizontal="center" vertical="center" wrapText="1"/>
    </xf>
    <xf numFmtId="3" fontId="4" fillId="5" borderId="27" xfId="0" applyNumberFormat="1" applyFont="1" applyFill="1" applyBorder="1" applyAlignment="1">
      <alignment horizontal="left" vertical="top" wrapText="1"/>
    </xf>
    <xf numFmtId="3" fontId="4" fillId="5" borderId="1" xfId="0" applyNumberFormat="1" applyFont="1" applyFill="1" applyBorder="1" applyAlignment="1">
      <alignment horizontal="left" vertical="top" wrapText="1"/>
    </xf>
    <xf numFmtId="3" fontId="4" fillId="5" borderId="1" xfId="0" applyNumberFormat="1" applyFont="1" applyFill="1" applyBorder="1" applyAlignment="1">
      <alignment horizontal="center" vertical="center" wrapText="1"/>
    </xf>
    <xf numFmtId="3" fontId="4" fillId="5" borderId="45" xfId="0" applyNumberFormat="1" applyFont="1" applyFill="1" applyBorder="1" applyAlignment="1">
      <alignment horizontal="left" vertical="top" wrapText="1"/>
    </xf>
    <xf numFmtId="3" fontId="4" fillId="5" borderId="31" xfId="0" applyNumberFormat="1" applyFont="1" applyFill="1" applyBorder="1" applyAlignment="1">
      <alignment horizontal="left" vertical="top" wrapText="1"/>
    </xf>
    <xf numFmtId="3" fontId="4" fillId="14" borderId="25" xfId="0" applyNumberFormat="1" applyFont="1" applyFill="1" applyBorder="1" applyAlignment="1">
      <alignment horizontal="left" vertical="center" wrapText="1"/>
    </xf>
    <xf numFmtId="3" fontId="4" fillId="14" borderId="30" xfId="0" applyNumberFormat="1" applyFont="1" applyFill="1" applyBorder="1" applyAlignment="1">
      <alignment horizontal="left" vertical="center" wrapText="1"/>
    </xf>
    <xf numFmtId="0" fontId="8" fillId="9" borderId="22" xfId="0" applyFont="1" applyFill="1" applyBorder="1" applyAlignment="1">
      <alignment horizontal="right" vertical="center" wrapText="1"/>
    </xf>
    <xf numFmtId="0" fontId="8" fillId="9" borderId="23" xfId="0" applyFont="1" applyFill="1" applyBorder="1" applyAlignment="1">
      <alignment horizontal="right" vertical="center" wrapText="1"/>
    </xf>
    <xf numFmtId="0" fontId="16" fillId="0" borderId="57" xfId="0" applyFont="1" applyFill="1" applyBorder="1" applyAlignment="1">
      <alignment horizontal="left" vertical="top" wrapText="1"/>
    </xf>
    <xf numFmtId="0" fontId="16" fillId="0" borderId="51" xfId="0" applyFont="1" applyFill="1" applyBorder="1" applyAlignment="1">
      <alignment horizontal="left" vertical="top" wrapText="1"/>
    </xf>
    <xf numFmtId="3" fontId="4" fillId="5" borderId="27" xfId="0" applyNumberFormat="1" applyFont="1" applyFill="1" applyBorder="1" applyAlignment="1">
      <alignment horizontal="left" vertical="center" wrapText="1"/>
    </xf>
    <xf numFmtId="3" fontId="4" fillId="5" borderId="1" xfId="0" applyNumberFormat="1" applyFont="1" applyFill="1" applyBorder="1" applyAlignment="1">
      <alignment horizontal="left" vertical="center" wrapText="1"/>
    </xf>
    <xf numFmtId="0" fontId="3" fillId="5" borderId="64" xfId="0" applyFont="1" applyFill="1" applyBorder="1" applyAlignment="1">
      <alignment horizontal="left" vertical="center" wrapText="1"/>
    </xf>
    <xf numFmtId="0" fontId="4" fillId="5" borderId="65" xfId="0" applyFont="1" applyFill="1" applyBorder="1" applyAlignment="1">
      <alignment horizontal="left" vertical="center" wrapText="1"/>
    </xf>
    <xf numFmtId="0" fontId="4" fillId="5" borderId="64" xfId="0" applyFont="1" applyFill="1" applyBorder="1" applyAlignment="1">
      <alignment horizontal="center" vertical="center" wrapText="1"/>
    </xf>
    <xf numFmtId="0" fontId="4" fillId="5" borderId="65"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4" fillId="5" borderId="31" xfId="0" applyFont="1" applyFill="1" applyBorder="1" applyAlignment="1">
      <alignment horizontal="center" vertical="top" wrapText="1"/>
    </xf>
    <xf numFmtId="0" fontId="4" fillId="5" borderId="29" xfId="0" applyFont="1" applyFill="1" applyBorder="1" applyAlignment="1">
      <alignment horizontal="center" vertical="center" wrapText="1"/>
    </xf>
    <xf numFmtId="0" fontId="3" fillId="5" borderId="25"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4" fillId="5" borderId="30"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7" fillId="0" borderId="45" xfId="0" applyFont="1" applyBorder="1" applyAlignment="1">
      <alignment horizontal="right" vertical="center"/>
    </xf>
    <xf numFmtId="0" fontId="7" fillId="0" borderId="31" xfId="0" applyFont="1" applyBorder="1" applyAlignment="1">
      <alignment horizontal="right" vertical="center"/>
    </xf>
    <xf numFmtId="0" fontId="3" fillId="0" borderId="4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4" fillId="13" borderId="21" xfId="0" applyFont="1" applyFill="1" applyBorder="1" applyAlignment="1">
      <alignment horizontal="right" vertical="center" wrapText="1"/>
    </xf>
    <xf numFmtId="0" fontId="4" fillId="13" borderId="18" xfId="0" applyFont="1" applyFill="1" applyBorder="1" applyAlignment="1">
      <alignment horizontal="right" vertical="center" wrapText="1"/>
    </xf>
    <xf numFmtId="0" fontId="4" fillId="13" borderId="19" xfId="0" applyFont="1" applyFill="1" applyBorder="1" applyAlignment="1">
      <alignment horizontal="right" vertical="center" wrapText="1"/>
    </xf>
    <xf numFmtId="0" fontId="7" fillId="0" borderId="25" xfId="0" applyFont="1" applyBorder="1" applyAlignment="1">
      <alignment horizontal="right" vertical="center"/>
    </xf>
    <xf numFmtId="0" fontId="7" fillId="0" borderId="30" xfId="0" applyFont="1" applyBorder="1" applyAlignment="1">
      <alignment horizontal="right" vertical="center"/>
    </xf>
    <xf numFmtId="0" fontId="7" fillId="0" borderId="27" xfId="0" applyFont="1" applyBorder="1" applyAlignment="1">
      <alignment horizontal="right" vertical="center"/>
    </xf>
    <xf numFmtId="0" fontId="7" fillId="0" borderId="1" xfId="0" applyFont="1" applyBorder="1" applyAlignment="1">
      <alignment horizontal="right" vertical="center"/>
    </xf>
    <xf numFmtId="0" fontId="3" fillId="0" borderId="41" xfId="0" applyFont="1" applyBorder="1" applyAlignment="1">
      <alignment horizontal="left" vertical="top" wrapText="1"/>
    </xf>
    <xf numFmtId="0" fontId="3" fillId="0" borderId="55" xfId="0" applyFont="1" applyBorder="1" applyAlignment="1">
      <alignment horizontal="left" vertical="top" wrapText="1"/>
    </xf>
    <xf numFmtId="0" fontId="3" fillId="0" borderId="53" xfId="0" applyFont="1" applyBorder="1" applyAlignment="1">
      <alignment horizontal="left" vertical="top" wrapText="1"/>
    </xf>
    <xf numFmtId="0" fontId="3" fillId="0" borderId="41" xfId="0"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50"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wrapText="1"/>
    </xf>
    <xf numFmtId="0" fontId="3" fillId="0" borderId="49" xfId="0" applyFont="1" applyBorder="1" applyAlignment="1">
      <alignment horizontal="left" vertical="top"/>
    </xf>
    <xf numFmtId="0" fontId="3" fillId="0" borderId="56" xfId="0" applyFont="1" applyBorder="1" applyAlignment="1">
      <alignment horizontal="left" vertical="top"/>
    </xf>
    <xf numFmtId="0" fontId="3" fillId="0" borderId="50" xfId="0" applyFont="1" applyBorder="1" applyAlignment="1">
      <alignment horizontal="left" vertical="top"/>
    </xf>
    <xf numFmtId="0" fontId="3" fillId="0" borderId="16" xfId="0" applyFont="1" applyBorder="1" applyAlignment="1">
      <alignment horizontal="left" vertical="top"/>
    </xf>
    <xf numFmtId="0" fontId="3" fillId="0" borderId="54" xfId="0" applyFont="1" applyBorder="1" applyAlignment="1">
      <alignment horizontal="left" vertical="top"/>
    </xf>
    <xf numFmtId="0" fontId="3" fillId="0" borderId="52" xfId="0" applyFont="1" applyBorder="1" applyAlignment="1">
      <alignment horizontal="left" vertical="top"/>
    </xf>
    <xf numFmtId="0" fontId="3" fillId="0" borderId="43" xfId="0" applyFont="1" applyBorder="1" applyAlignment="1">
      <alignment horizontal="left" vertical="top"/>
    </xf>
    <xf numFmtId="0" fontId="3" fillId="0" borderId="57" xfId="0" applyFont="1" applyBorder="1" applyAlignment="1">
      <alignment horizontal="left" vertical="top"/>
    </xf>
    <xf numFmtId="0" fontId="3" fillId="0" borderId="51" xfId="0" applyFont="1" applyBorder="1" applyAlignment="1">
      <alignment horizontal="left" vertical="top"/>
    </xf>
    <xf numFmtId="0" fontId="17" fillId="0" borderId="56" xfId="0" applyFont="1" applyBorder="1" applyAlignment="1">
      <alignment horizontal="left" vertical="top" wrapText="1"/>
    </xf>
    <xf numFmtId="0" fontId="17" fillId="0" borderId="50" xfId="0" applyFont="1" applyBorder="1" applyAlignment="1">
      <alignment horizontal="left" vertical="top" wrapText="1"/>
    </xf>
    <xf numFmtId="0" fontId="3" fillId="0" borderId="54" xfId="0" applyFont="1" applyBorder="1" applyAlignment="1">
      <alignment horizontal="left" vertical="center"/>
    </xf>
    <xf numFmtId="0" fontId="3" fillId="0" borderId="52" xfId="0" applyFont="1" applyBorder="1" applyAlignment="1">
      <alignment horizontal="left" vertical="center"/>
    </xf>
    <xf numFmtId="0" fontId="3" fillId="0" borderId="57" xfId="0" applyFont="1" applyBorder="1" applyAlignment="1">
      <alignment horizontal="left" vertical="center"/>
    </xf>
    <xf numFmtId="0" fontId="3" fillId="0" borderId="51" xfId="0" applyFont="1" applyBorder="1" applyAlignment="1">
      <alignment horizontal="left" vertical="center"/>
    </xf>
    <xf numFmtId="0" fontId="1" fillId="8" borderId="11" xfId="0" applyFont="1" applyFill="1" applyBorder="1" applyAlignment="1">
      <alignment horizontal="right" vertical="center"/>
    </xf>
    <xf numFmtId="0" fontId="1" fillId="8" borderId="38" xfId="0" applyFont="1" applyFill="1" applyBorder="1" applyAlignment="1">
      <alignment horizontal="right" vertical="center"/>
    </xf>
    <xf numFmtId="0" fontId="1" fillId="6" borderId="37" xfId="0" applyFont="1" applyFill="1" applyBorder="1" applyAlignment="1">
      <alignment horizontal="right" vertical="center"/>
    </xf>
    <xf numFmtId="0" fontId="1" fillId="6" borderId="33" xfId="0" applyFont="1" applyFill="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167" fontId="3" fillId="0" borderId="3" xfId="0" applyNumberFormat="1" applyFont="1" applyBorder="1" applyAlignment="1">
      <alignment horizontal="right" vertical="center" wrapText="1"/>
    </xf>
  </cellXfs>
  <cellStyles count="2">
    <cellStyle name="Normal" xfId="0" builtinId="0"/>
    <cellStyle name="Porcentaje" xfId="1" builtinId="5"/>
  </cellStyles>
  <dxfs count="0"/>
  <tableStyles count="0" defaultTableStyle="TableStyleMedium2" defaultPivotStyle="PivotStyleLight16"/>
  <colors>
    <mruColors>
      <color rgb="FF990000"/>
      <color rgb="FFFFF9E7"/>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778213</xdr:colOff>
      <xdr:row>6</xdr:row>
      <xdr:rowOff>0</xdr:rowOff>
    </xdr:from>
    <xdr:to>
      <xdr:col>12</xdr:col>
      <xdr:colOff>1094362</xdr:colOff>
      <xdr:row>6</xdr:row>
      <xdr:rowOff>4053</xdr:rowOff>
    </xdr:to>
    <xdr:cxnSp macro="">
      <xdr:nvCxnSpPr>
        <xdr:cNvPr id="2" name="Straight Connector 1">
          <a:extLst>
            <a:ext uri="{FF2B5EF4-FFF2-40B4-BE49-F238E27FC236}">
              <a16:creationId xmlns:a16="http://schemas.microsoft.com/office/drawing/2014/main" id="{9E5C902F-59D1-4170-A326-D4EA54D6C5DE}"/>
            </a:ext>
          </a:extLst>
        </xdr:cNvPr>
        <xdr:cNvCxnSpPr/>
      </xdr:nvCxnSpPr>
      <xdr:spPr>
        <a:xfrm>
          <a:off x="11922463" y="1590675"/>
          <a:ext cx="6821724" cy="4053"/>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1468855</xdr:colOff>
      <xdr:row>6</xdr:row>
      <xdr:rowOff>0</xdr:rowOff>
    </xdr:from>
    <xdr:to>
      <xdr:col>3</xdr:col>
      <xdr:colOff>5013</xdr:colOff>
      <xdr:row>6</xdr:row>
      <xdr:rowOff>5014</xdr:rowOff>
    </xdr:to>
    <xdr:cxnSp macro="">
      <xdr:nvCxnSpPr>
        <xdr:cNvPr id="3" name="Straight Connector 2">
          <a:extLst>
            <a:ext uri="{FF2B5EF4-FFF2-40B4-BE49-F238E27FC236}">
              <a16:creationId xmlns:a16="http://schemas.microsoft.com/office/drawing/2014/main" id="{CEE11A01-12FC-4F4D-B6DD-58734C2D861B}"/>
            </a:ext>
          </a:extLst>
        </xdr:cNvPr>
        <xdr:cNvCxnSpPr/>
      </xdr:nvCxnSpPr>
      <xdr:spPr>
        <a:xfrm>
          <a:off x="2230855" y="1590675"/>
          <a:ext cx="7127708" cy="501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707571</xdr:colOff>
      <xdr:row>154</xdr:row>
      <xdr:rowOff>95250</xdr:rowOff>
    </xdr:from>
    <xdr:to>
      <xdr:col>12</xdr:col>
      <xdr:colOff>721178</xdr:colOff>
      <xdr:row>157</xdr:row>
      <xdr:rowOff>163286</xdr:rowOff>
    </xdr:to>
    <xdr:cxnSp macro="">
      <xdr:nvCxnSpPr>
        <xdr:cNvPr id="5" name="Straight Arrow Connector 4">
          <a:extLst>
            <a:ext uri="{FF2B5EF4-FFF2-40B4-BE49-F238E27FC236}">
              <a16:creationId xmlns:a16="http://schemas.microsoft.com/office/drawing/2014/main" id="{16B5643B-4044-450A-9E18-C7DA8C249867}"/>
            </a:ext>
          </a:extLst>
        </xdr:cNvPr>
        <xdr:cNvCxnSpPr/>
      </xdr:nvCxnSpPr>
      <xdr:spPr>
        <a:xfrm flipH="1" flipV="1">
          <a:off x="18357396" y="68494275"/>
          <a:ext cx="13607" cy="63953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42334</xdr:colOff>
      <xdr:row>12</xdr:row>
      <xdr:rowOff>63500</xdr:rowOff>
    </xdr:from>
    <xdr:to>
      <xdr:col>12</xdr:col>
      <xdr:colOff>1778000</xdr:colOff>
      <xdr:row>14</xdr:row>
      <xdr:rowOff>317500</xdr:rowOff>
    </xdr:to>
    <xdr:sp macro="" textlink="">
      <xdr:nvSpPr>
        <xdr:cNvPr id="4" name="Rectangle 3">
          <a:extLst>
            <a:ext uri="{FF2B5EF4-FFF2-40B4-BE49-F238E27FC236}">
              <a16:creationId xmlns:a16="http://schemas.microsoft.com/office/drawing/2014/main" id="{73DFF9FF-F4F9-4C99-995F-CB42816F837E}"/>
            </a:ext>
          </a:extLst>
        </xdr:cNvPr>
        <xdr:cNvSpPr/>
      </xdr:nvSpPr>
      <xdr:spPr>
        <a:xfrm>
          <a:off x="12774084" y="2465917"/>
          <a:ext cx="5884333" cy="1365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42334</xdr:colOff>
      <xdr:row>19</xdr:row>
      <xdr:rowOff>63500</xdr:rowOff>
    </xdr:from>
    <xdr:to>
      <xdr:col>12</xdr:col>
      <xdr:colOff>1778000</xdr:colOff>
      <xdr:row>24</xdr:row>
      <xdr:rowOff>381000</xdr:rowOff>
    </xdr:to>
    <xdr:sp macro="" textlink="">
      <xdr:nvSpPr>
        <xdr:cNvPr id="6" name="Rectangle 5">
          <a:extLst>
            <a:ext uri="{FF2B5EF4-FFF2-40B4-BE49-F238E27FC236}">
              <a16:creationId xmlns:a16="http://schemas.microsoft.com/office/drawing/2014/main" id="{F4F0C517-3FA5-422E-80C5-E5DFEEC5808F}"/>
            </a:ext>
          </a:extLst>
        </xdr:cNvPr>
        <xdr:cNvSpPr/>
      </xdr:nvSpPr>
      <xdr:spPr>
        <a:xfrm>
          <a:off x="12774084" y="5101167"/>
          <a:ext cx="5884333" cy="254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42334</xdr:colOff>
      <xdr:row>35</xdr:row>
      <xdr:rowOff>31751</xdr:rowOff>
    </xdr:from>
    <xdr:to>
      <xdr:col>12</xdr:col>
      <xdr:colOff>1852083</xdr:colOff>
      <xdr:row>35</xdr:row>
      <xdr:rowOff>635001</xdr:rowOff>
    </xdr:to>
    <xdr:sp macro="" textlink="">
      <xdr:nvSpPr>
        <xdr:cNvPr id="8" name="Rectangle 7">
          <a:extLst>
            <a:ext uri="{FF2B5EF4-FFF2-40B4-BE49-F238E27FC236}">
              <a16:creationId xmlns:a16="http://schemas.microsoft.com/office/drawing/2014/main" id="{6A98F09D-B745-4EA8-BB36-A9081E392EF3}"/>
            </a:ext>
          </a:extLst>
        </xdr:cNvPr>
        <xdr:cNvSpPr/>
      </xdr:nvSpPr>
      <xdr:spPr>
        <a:xfrm>
          <a:off x="12774084" y="11197168"/>
          <a:ext cx="5958416" cy="603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35985</xdr:colOff>
      <xdr:row>44</xdr:row>
      <xdr:rowOff>35986</xdr:rowOff>
    </xdr:from>
    <xdr:to>
      <xdr:col>12</xdr:col>
      <xdr:colOff>1714500</xdr:colOff>
      <xdr:row>44</xdr:row>
      <xdr:rowOff>423334</xdr:rowOff>
    </xdr:to>
    <xdr:sp macro="" textlink="">
      <xdr:nvSpPr>
        <xdr:cNvPr id="9" name="Rectangle 8">
          <a:extLst>
            <a:ext uri="{FF2B5EF4-FFF2-40B4-BE49-F238E27FC236}">
              <a16:creationId xmlns:a16="http://schemas.microsoft.com/office/drawing/2014/main" id="{33617459-1015-4E78-9C11-15C024E00610}"/>
            </a:ext>
          </a:extLst>
        </xdr:cNvPr>
        <xdr:cNvSpPr/>
      </xdr:nvSpPr>
      <xdr:spPr>
        <a:xfrm>
          <a:off x="12767735" y="17191569"/>
          <a:ext cx="5827182" cy="3873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42332</xdr:colOff>
      <xdr:row>112</xdr:row>
      <xdr:rowOff>116415</xdr:rowOff>
    </xdr:from>
    <xdr:to>
      <xdr:col>12</xdr:col>
      <xdr:colOff>1820332</xdr:colOff>
      <xdr:row>112</xdr:row>
      <xdr:rowOff>645582</xdr:rowOff>
    </xdr:to>
    <xdr:sp macro="" textlink="">
      <xdr:nvSpPr>
        <xdr:cNvPr id="12" name="Rectangle 11">
          <a:extLst>
            <a:ext uri="{FF2B5EF4-FFF2-40B4-BE49-F238E27FC236}">
              <a16:creationId xmlns:a16="http://schemas.microsoft.com/office/drawing/2014/main" id="{F8A80F7E-6584-4F72-85CB-9EE4F335FFB0}"/>
            </a:ext>
          </a:extLst>
        </xdr:cNvPr>
        <xdr:cNvSpPr/>
      </xdr:nvSpPr>
      <xdr:spPr>
        <a:xfrm>
          <a:off x="12774082" y="49921582"/>
          <a:ext cx="5926667" cy="529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778213</xdr:colOff>
      <xdr:row>6</xdr:row>
      <xdr:rowOff>0</xdr:rowOff>
    </xdr:from>
    <xdr:to>
      <xdr:col>12</xdr:col>
      <xdr:colOff>1094362</xdr:colOff>
      <xdr:row>6</xdr:row>
      <xdr:rowOff>4053</xdr:rowOff>
    </xdr:to>
    <xdr:cxnSp macro="">
      <xdr:nvCxnSpPr>
        <xdr:cNvPr id="2" name="Straight Connector 1">
          <a:extLst>
            <a:ext uri="{FF2B5EF4-FFF2-40B4-BE49-F238E27FC236}">
              <a16:creationId xmlns:a16="http://schemas.microsoft.com/office/drawing/2014/main" id="{DFCD4E1E-746D-4A4F-870C-B22B712E1BD2}"/>
            </a:ext>
          </a:extLst>
        </xdr:cNvPr>
        <xdr:cNvCxnSpPr/>
      </xdr:nvCxnSpPr>
      <xdr:spPr>
        <a:xfrm>
          <a:off x="11160463" y="1152525"/>
          <a:ext cx="6821724" cy="4053"/>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1468855</xdr:colOff>
      <xdr:row>6</xdr:row>
      <xdr:rowOff>0</xdr:rowOff>
    </xdr:from>
    <xdr:to>
      <xdr:col>3</xdr:col>
      <xdr:colOff>5013</xdr:colOff>
      <xdr:row>6</xdr:row>
      <xdr:rowOff>5014</xdr:rowOff>
    </xdr:to>
    <xdr:cxnSp macro="">
      <xdr:nvCxnSpPr>
        <xdr:cNvPr id="3" name="Straight Connector 2">
          <a:extLst>
            <a:ext uri="{FF2B5EF4-FFF2-40B4-BE49-F238E27FC236}">
              <a16:creationId xmlns:a16="http://schemas.microsoft.com/office/drawing/2014/main" id="{9983C879-7B7B-4C5D-A822-FB826F0E417A}"/>
            </a:ext>
          </a:extLst>
        </xdr:cNvPr>
        <xdr:cNvCxnSpPr/>
      </xdr:nvCxnSpPr>
      <xdr:spPr>
        <a:xfrm>
          <a:off x="1468855" y="1152525"/>
          <a:ext cx="7127708" cy="501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707571</xdr:colOff>
      <xdr:row>154</xdr:row>
      <xdr:rowOff>95250</xdr:rowOff>
    </xdr:from>
    <xdr:to>
      <xdr:col>12</xdr:col>
      <xdr:colOff>721178</xdr:colOff>
      <xdr:row>157</xdr:row>
      <xdr:rowOff>163286</xdr:rowOff>
    </xdr:to>
    <xdr:cxnSp macro="">
      <xdr:nvCxnSpPr>
        <xdr:cNvPr id="4" name="Straight Arrow Connector 3">
          <a:extLst>
            <a:ext uri="{FF2B5EF4-FFF2-40B4-BE49-F238E27FC236}">
              <a16:creationId xmlns:a16="http://schemas.microsoft.com/office/drawing/2014/main" id="{7B7C849E-6C99-4ADF-8E69-9118959ACE2B}"/>
            </a:ext>
          </a:extLst>
        </xdr:cNvPr>
        <xdr:cNvCxnSpPr/>
      </xdr:nvCxnSpPr>
      <xdr:spPr>
        <a:xfrm flipH="1" flipV="1">
          <a:off x="17595396" y="72504300"/>
          <a:ext cx="13607" cy="63953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42334</xdr:colOff>
      <xdr:row>12</xdr:row>
      <xdr:rowOff>63500</xdr:rowOff>
    </xdr:from>
    <xdr:to>
      <xdr:col>12</xdr:col>
      <xdr:colOff>1778000</xdr:colOff>
      <xdr:row>14</xdr:row>
      <xdr:rowOff>317500</xdr:rowOff>
    </xdr:to>
    <xdr:sp macro="" textlink="">
      <xdr:nvSpPr>
        <xdr:cNvPr id="5" name="Rectangle 4">
          <a:extLst>
            <a:ext uri="{FF2B5EF4-FFF2-40B4-BE49-F238E27FC236}">
              <a16:creationId xmlns:a16="http://schemas.microsoft.com/office/drawing/2014/main" id="{00B374A6-6C2B-46D6-9A61-7D3528999471}"/>
            </a:ext>
          </a:extLst>
        </xdr:cNvPr>
        <xdr:cNvSpPr/>
      </xdr:nvSpPr>
      <xdr:spPr>
        <a:xfrm>
          <a:off x="12786784" y="2473325"/>
          <a:ext cx="5879041" cy="1368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42334</xdr:colOff>
      <xdr:row>19</xdr:row>
      <xdr:rowOff>63500</xdr:rowOff>
    </xdr:from>
    <xdr:to>
      <xdr:col>12</xdr:col>
      <xdr:colOff>1778000</xdr:colOff>
      <xdr:row>24</xdr:row>
      <xdr:rowOff>381000</xdr:rowOff>
    </xdr:to>
    <xdr:sp macro="" textlink="">
      <xdr:nvSpPr>
        <xdr:cNvPr id="6" name="Rectangle 5">
          <a:extLst>
            <a:ext uri="{FF2B5EF4-FFF2-40B4-BE49-F238E27FC236}">
              <a16:creationId xmlns:a16="http://schemas.microsoft.com/office/drawing/2014/main" id="{B19DF0CB-3EF0-4C06-A7BB-410B231B8412}"/>
            </a:ext>
          </a:extLst>
        </xdr:cNvPr>
        <xdr:cNvSpPr/>
      </xdr:nvSpPr>
      <xdr:spPr>
        <a:xfrm>
          <a:off x="12786784" y="5111750"/>
          <a:ext cx="5879041" cy="2546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194734</xdr:colOff>
      <xdr:row>12</xdr:row>
      <xdr:rowOff>215900</xdr:rowOff>
    </xdr:from>
    <xdr:to>
      <xdr:col>13</xdr:col>
      <xdr:colOff>14817</xdr:colOff>
      <xdr:row>15</xdr:row>
      <xdr:rowOff>67734</xdr:rowOff>
    </xdr:to>
    <xdr:sp macro="" textlink="">
      <xdr:nvSpPr>
        <xdr:cNvPr id="7" name="Rectangle 6">
          <a:extLst>
            <a:ext uri="{FF2B5EF4-FFF2-40B4-BE49-F238E27FC236}">
              <a16:creationId xmlns:a16="http://schemas.microsoft.com/office/drawing/2014/main" id="{0EE1C71E-77C1-411E-802E-69F7D83FFC0C}"/>
            </a:ext>
          </a:extLst>
        </xdr:cNvPr>
        <xdr:cNvSpPr/>
      </xdr:nvSpPr>
      <xdr:spPr>
        <a:xfrm>
          <a:off x="12939184" y="2625725"/>
          <a:ext cx="5877983" cy="1366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42334</xdr:colOff>
      <xdr:row>35</xdr:row>
      <xdr:rowOff>31751</xdr:rowOff>
    </xdr:from>
    <xdr:to>
      <xdr:col>12</xdr:col>
      <xdr:colOff>1852083</xdr:colOff>
      <xdr:row>35</xdr:row>
      <xdr:rowOff>635001</xdr:rowOff>
    </xdr:to>
    <xdr:sp macro="" textlink="">
      <xdr:nvSpPr>
        <xdr:cNvPr id="8" name="Rectangle 7">
          <a:extLst>
            <a:ext uri="{FF2B5EF4-FFF2-40B4-BE49-F238E27FC236}">
              <a16:creationId xmlns:a16="http://schemas.microsoft.com/office/drawing/2014/main" id="{8A4F78CE-11BC-41B5-9841-FEE5A70CF96D}"/>
            </a:ext>
          </a:extLst>
        </xdr:cNvPr>
        <xdr:cNvSpPr/>
      </xdr:nvSpPr>
      <xdr:spPr>
        <a:xfrm>
          <a:off x="12786784" y="11214101"/>
          <a:ext cx="5953124" cy="603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35985</xdr:colOff>
      <xdr:row>44</xdr:row>
      <xdr:rowOff>35986</xdr:rowOff>
    </xdr:from>
    <xdr:to>
      <xdr:col>12</xdr:col>
      <xdr:colOff>1714500</xdr:colOff>
      <xdr:row>44</xdr:row>
      <xdr:rowOff>423334</xdr:rowOff>
    </xdr:to>
    <xdr:sp macro="" textlink="">
      <xdr:nvSpPr>
        <xdr:cNvPr id="9" name="Rectangle 8">
          <a:extLst>
            <a:ext uri="{FF2B5EF4-FFF2-40B4-BE49-F238E27FC236}">
              <a16:creationId xmlns:a16="http://schemas.microsoft.com/office/drawing/2014/main" id="{8FE0110E-DC4C-4B59-B64E-9A1A3C31C9E7}"/>
            </a:ext>
          </a:extLst>
        </xdr:cNvPr>
        <xdr:cNvSpPr/>
      </xdr:nvSpPr>
      <xdr:spPr>
        <a:xfrm>
          <a:off x="12780435" y="17190511"/>
          <a:ext cx="5821890" cy="3873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188385</xdr:colOff>
      <xdr:row>44</xdr:row>
      <xdr:rowOff>188386</xdr:rowOff>
    </xdr:from>
    <xdr:to>
      <xdr:col>12</xdr:col>
      <xdr:colOff>1866900</xdr:colOff>
      <xdr:row>45</xdr:row>
      <xdr:rowOff>110067</xdr:rowOff>
    </xdr:to>
    <xdr:sp macro="" textlink="">
      <xdr:nvSpPr>
        <xdr:cNvPr id="10" name="Rectangle 9">
          <a:extLst>
            <a:ext uri="{FF2B5EF4-FFF2-40B4-BE49-F238E27FC236}">
              <a16:creationId xmlns:a16="http://schemas.microsoft.com/office/drawing/2014/main" id="{55F53CB4-4F5D-4F88-8793-2550C22C2906}"/>
            </a:ext>
          </a:extLst>
        </xdr:cNvPr>
        <xdr:cNvSpPr/>
      </xdr:nvSpPr>
      <xdr:spPr>
        <a:xfrm>
          <a:off x="12932835" y="17342911"/>
          <a:ext cx="5821890" cy="388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42332</xdr:colOff>
      <xdr:row>112</xdr:row>
      <xdr:rowOff>116415</xdr:rowOff>
    </xdr:from>
    <xdr:to>
      <xdr:col>12</xdr:col>
      <xdr:colOff>1820332</xdr:colOff>
      <xdr:row>112</xdr:row>
      <xdr:rowOff>645582</xdr:rowOff>
    </xdr:to>
    <xdr:sp macro="" textlink="">
      <xdr:nvSpPr>
        <xdr:cNvPr id="11" name="Rectangle 10">
          <a:extLst>
            <a:ext uri="{FF2B5EF4-FFF2-40B4-BE49-F238E27FC236}">
              <a16:creationId xmlns:a16="http://schemas.microsoft.com/office/drawing/2014/main" id="{B1121C65-0A2D-45D3-BF64-612617376FA6}"/>
            </a:ext>
          </a:extLst>
        </xdr:cNvPr>
        <xdr:cNvSpPr/>
      </xdr:nvSpPr>
      <xdr:spPr>
        <a:xfrm>
          <a:off x="12786782" y="49770240"/>
          <a:ext cx="5921375" cy="529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778213</xdr:colOff>
      <xdr:row>6</xdr:row>
      <xdr:rowOff>0</xdr:rowOff>
    </xdr:from>
    <xdr:to>
      <xdr:col>12</xdr:col>
      <xdr:colOff>1094362</xdr:colOff>
      <xdr:row>6</xdr:row>
      <xdr:rowOff>4053</xdr:rowOff>
    </xdr:to>
    <xdr:cxnSp macro="">
      <xdr:nvCxnSpPr>
        <xdr:cNvPr id="2" name="Straight Connector 1">
          <a:extLst>
            <a:ext uri="{FF2B5EF4-FFF2-40B4-BE49-F238E27FC236}">
              <a16:creationId xmlns:a16="http://schemas.microsoft.com/office/drawing/2014/main" id="{E129413A-6547-4622-B2B7-5B9C982510ED}"/>
            </a:ext>
          </a:extLst>
        </xdr:cNvPr>
        <xdr:cNvCxnSpPr/>
      </xdr:nvCxnSpPr>
      <xdr:spPr>
        <a:xfrm>
          <a:off x="11160463" y="1152525"/>
          <a:ext cx="6821724" cy="4053"/>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1468855</xdr:colOff>
      <xdr:row>6</xdr:row>
      <xdr:rowOff>0</xdr:rowOff>
    </xdr:from>
    <xdr:to>
      <xdr:col>3</xdr:col>
      <xdr:colOff>5013</xdr:colOff>
      <xdr:row>6</xdr:row>
      <xdr:rowOff>5014</xdr:rowOff>
    </xdr:to>
    <xdr:cxnSp macro="">
      <xdr:nvCxnSpPr>
        <xdr:cNvPr id="3" name="Straight Connector 2">
          <a:extLst>
            <a:ext uri="{FF2B5EF4-FFF2-40B4-BE49-F238E27FC236}">
              <a16:creationId xmlns:a16="http://schemas.microsoft.com/office/drawing/2014/main" id="{A793CAA7-1C41-459D-8297-71C0D23AAE61}"/>
            </a:ext>
          </a:extLst>
        </xdr:cNvPr>
        <xdr:cNvCxnSpPr/>
      </xdr:nvCxnSpPr>
      <xdr:spPr>
        <a:xfrm>
          <a:off x="1468855" y="1152525"/>
          <a:ext cx="7127708" cy="501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707571</xdr:colOff>
      <xdr:row>154</xdr:row>
      <xdr:rowOff>95250</xdr:rowOff>
    </xdr:from>
    <xdr:to>
      <xdr:col>12</xdr:col>
      <xdr:colOff>721178</xdr:colOff>
      <xdr:row>157</xdr:row>
      <xdr:rowOff>163286</xdr:rowOff>
    </xdr:to>
    <xdr:cxnSp macro="">
      <xdr:nvCxnSpPr>
        <xdr:cNvPr id="4" name="Straight Arrow Connector 3">
          <a:extLst>
            <a:ext uri="{FF2B5EF4-FFF2-40B4-BE49-F238E27FC236}">
              <a16:creationId xmlns:a16="http://schemas.microsoft.com/office/drawing/2014/main" id="{CCFC84C5-45D1-44E8-9610-49D31992B303}"/>
            </a:ext>
          </a:extLst>
        </xdr:cNvPr>
        <xdr:cNvCxnSpPr/>
      </xdr:nvCxnSpPr>
      <xdr:spPr>
        <a:xfrm flipH="1" flipV="1">
          <a:off x="17595396" y="72504300"/>
          <a:ext cx="13607" cy="63953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42334</xdr:colOff>
      <xdr:row>12</xdr:row>
      <xdr:rowOff>63500</xdr:rowOff>
    </xdr:from>
    <xdr:to>
      <xdr:col>12</xdr:col>
      <xdr:colOff>1778000</xdr:colOff>
      <xdr:row>14</xdr:row>
      <xdr:rowOff>317500</xdr:rowOff>
    </xdr:to>
    <xdr:sp macro="" textlink="">
      <xdr:nvSpPr>
        <xdr:cNvPr id="5" name="Rectangle 4">
          <a:extLst>
            <a:ext uri="{FF2B5EF4-FFF2-40B4-BE49-F238E27FC236}">
              <a16:creationId xmlns:a16="http://schemas.microsoft.com/office/drawing/2014/main" id="{B3B4C207-95CB-4F8A-9E47-FC868ABD478E}"/>
            </a:ext>
          </a:extLst>
        </xdr:cNvPr>
        <xdr:cNvSpPr/>
      </xdr:nvSpPr>
      <xdr:spPr>
        <a:xfrm>
          <a:off x="12786784" y="2473325"/>
          <a:ext cx="5879041" cy="1368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42334</xdr:colOff>
      <xdr:row>19</xdr:row>
      <xdr:rowOff>63500</xdr:rowOff>
    </xdr:from>
    <xdr:to>
      <xdr:col>12</xdr:col>
      <xdr:colOff>1778000</xdr:colOff>
      <xdr:row>24</xdr:row>
      <xdr:rowOff>381000</xdr:rowOff>
    </xdr:to>
    <xdr:sp macro="" textlink="">
      <xdr:nvSpPr>
        <xdr:cNvPr id="6" name="Rectangle 5">
          <a:extLst>
            <a:ext uri="{FF2B5EF4-FFF2-40B4-BE49-F238E27FC236}">
              <a16:creationId xmlns:a16="http://schemas.microsoft.com/office/drawing/2014/main" id="{ED309FDE-11C5-4BDE-B213-775F4DEEFCC5}"/>
            </a:ext>
          </a:extLst>
        </xdr:cNvPr>
        <xdr:cNvSpPr/>
      </xdr:nvSpPr>
      <xdr:spPr>
        <a:xfrm>
          <a:off x="12786784" y="5111750"/>
          <a:ext cx="5879041" cy="2546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194734</xdr:colOff>
      <xdr:row>12</xdr:row>
      <xdr:rowOff>215900</xdr:rowOff>
    </xdr:from>
    <xdr:to>
      <xdr:col>13</xdr:col>
      <xdr:colOff>14817</xdr:colOff>
      <xdr:row>15</xdr:row>
      <xdr:rowOff>67734</xdr:rowOff>
    </xdr:to>
    <xdr:sp macro="" textlink="">
      <xdr:nvSpPr>
        <xdr:cNvPr id="7" name="Rectangle 6">
          <a:extLst>
            <a:ext uri="{FF2B5EF4-FFF2-40B4-BE49-F238E27FC236}">
              <a16:creationId xmlns:a16="http://schemas.microsoft.com/office/drawing/2014/main" id="{330E0632-D014-466A-9284-A4134AF694FC}"/>
            </a:ext>
          </a:extLst>
        </xdr:cNvPr>
        <xdr:cNvSpPr/>
      </xdr:nvSpPr>
      <xdr:spPr>
        <a:xfrm>
          <a:off x="12939184" y="2625725"/>
          <a:ext cx="5877983" cy="13663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Metas alcanzadas </a:t>
          </a:r>
        </a:p>
      </xdr:txBody>
    </xdr:sp>
    <xdr:clientData/>
  </xdr:twoCellAnchor>
  <xdr:twoCellAnchor>
    <xdr:from>
      <xdr:col>9</xdr:col>
      <xdr:colOff>42334</xdr:colOff>
      <xdr:row>35</xdr:row>
      <xdr:rowOff>31751</xdr:rowOff>
    </xdr:from>
    <xdr:to>
      <xdr:col>12</xdr:col>
      <xdr:colOff>1852083</xdr:colOff>
      <xdr:row>35</xdr:row>
      <xdr:rowOff>635001</xdr:rowOff>
    </xdr:to>
    <xdr:sp macro="" textlink="">
      <xdr:nvSpPr>
        <xdr:cNvPr id="8" name="Rectangle 7">
          <a:extLst>
            <a:ext uri="{FF2B5EF4-FFF2-40B4-BE49-F238E27FC236}">
              <a16:creationId xmlns:a16="http://schemas.microsoft.com/office/drawing/2014/main" id="{8DD2B97A-EDD0-4708-B8C5-69D95598657F}"/>
            </a:ext>
          </a:extLst>
        </xdr:cNvPr>
        <xdr:cNvSpPr/>
      </xdr:nvSpPr>
      <xdr:spPr>
        <a:xfrm>
          <a:off x="12786784" y="11214101"/>
          <a:ext cx="5953124" cy="603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35985</xdr:colOff>
      <xdr:row>44</xdr:row>
      <xdr:rowOff>35986</xdr:rowOff>
    </xdr:from>
    <xdr:to>
      <xdr:col>12</xdr:col>
      <xdr:colOff>1714500</xdr:colOff>
      <xdr:row>44</xdr:row>
      <xdr:rowOff>423334</xdr:rowOff>
    </xdr:to>
    <xdr:sp macro="" textlink="">
      <xdr:nvSpPr>
        <xdr:cNvPr id="9" name="Rectangle 8">
          <a:extLst>
            <a:ext uri="{FF2B5EF4-FFF2-40B4-BE49-F238E27FC236}">
              <a16:creationId xmlns:a16="http://schemas.microsoft.com/office/drawing/2014/main" id="{A9F9B618-2682-4EC7-81DF-AC12788F7DFA}"/>
            </a:ext>
          </a:extLst>
        </xdr:cNvPr>
        <xdr:cNvSpPr/>
      </xdr:nvSpPr>
      <xdr:spPr>
        <a:xfrm>
          <a:off x="12780435" y="17190511"/>
          <a:ext cx="5821890" cy="38734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188385</xdr:colOff>
      <xdr:row>44</xdr:row>
      <xdr:rowOff>188386</xdr:rowOff>
    </xdr:from>
    <xdr:to>
      <xdr:col>12</xdr:col>
      <xdr:colOff>1866900</xdr:colOff>
      <xdr:row>45</xdr:row>
      <xdr:rowOff>110067</xdr:rowOff>
    </xdr:to>
    <xdr:sp macro="" textlink="">
      <xdr:nvSpPr>
        <xdr:cNvPr id="10" name="Rectangle 9">
          <a:extLst>
            <a:ext uri="{FF2B5EF4-FFF2-40B4-BE49-F238E27FC236}">
              <a16:creationId xmlns:a16="http://schemas.microsoft.com/office/drawing/2014/main" id="{557833AA-797D-4738-8783-9E2C43407376}"/>
            </a:ext>
          </a:extLst>
        </xdr:cNvPr>
        <xdr:cNvSpPr/>
      </xdr:nvSpPr>
      <xdr:spPr>
        <a:xfrm>
          <a:off x="12932835" y="17342911"/>
          <a:ext cx="5821890" cy="388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twoCellAnchor>
    <xdr:from>
      <xdr:col>9</xdr:col>
      <xdr:colOff>42332</xdr:colOff>
      <xdr:row>112</xdr:row>
      <xdr:rowOff>116415</xdr:rowOff>
    </xdr:from>
    <xdr:to>
      <xdr:col>12</xdr:col>
      <xdr:colOff>1820332</xdr:colOff>
      <xdr:row>112</xdr:row>
      <xdr:rowOff>645582</xdr:rowOff>
    </xdr:to>
    <xdr:sp macro="" textlink="">
      <xdr:nvSpPr>
        <xdr:cNvPr id="11" name="Rectangle 10">
          <a:extLst>
            <a:ext uri="{FF2B5EF4-FFF2-40B4-BE49-F238E27FC236}">
              <a16:creationId xmlns:a16="http://schemas.microsoft.com/office/drawing/2014/main" id="{F70DEC0A-BE16-461C-960B-5B2777BD8A10}"/>
            </a:ext>
          </a:extLst>
        </xdr:cNvPr>
        <xdr:cNvSpPr/>
      </xdr:nvSpPr>
      <xdr:spPr>
        <a:xfrm>
          <a:off x="12786782" y="49770240"/>
          <a:ext cx="5921375" cy="529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solidFill>
                <a:schemeClr val="bg1"/>
              </a:solidFill>
            </a:rPr>
            <a:t>Meta alcanzada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personal/carlos_paredes_undp_org/Documents/M&amp;E/MATRICES/PROYETO%20JUSTICIA%20DE%20TRANCISI&#211;N/Matriz%20Proyecto%20PAJ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SULTADOS "/>
      <sheetName val="2. PRODUCTOS"/>
      <sheetName val="3. FICHAS DE INDICADORES"/>
      <sheetName val="4.1 REPORTE FINANCIERO"/>
      <sheetName val="4.1a REPORTE FINANCIERO TABLA 2"/>
      <sheetName val="4.2 SIGEACI-SEGEPLAN"/>
      <sheetName val="TablasFormulas "/>
      <sheetName val="5. R1 INFORME AVANCES"/>
      <sheetName val="5. R2 INFORME AVANCES"/>
      <sheetName val="5. R3 INFORME AVANCES"/>
      <sheetName val="5. R4 INFORME AVANCES"/>
      <sheetName val="Sheet2"/>
    </sheetNames>
    <sheetDataSet>
      <sheetData sheetId="0"/>
      <sheetData sheetId="1">
        <row r="9">
          <cell r="AV9">
            <v>0</v>
          </cell>
        </row>
        <row r="10">
          <cell r="AV10">
            <v>0</v>
          </cell>
        </row>
        <row r="11">
          <cell r="AV11">
            <v>0</v>
          </cell>
        </row>
        <row r="12">
          <cell r="AV12">
            <v>0</v>
          </cell>
        </row>
        <row r="13">
          <cell r="AV13">
            <v>0</v>
          </cell>
        </row>
        <row r="14">
          <cell r="AV14">
            <v>0</v>
          </cell>
        </row>
        <row r="15">
          <cell r="AV15">
            <v>0</v>
          </cell>
        </row>
        <row r="16">
          <cell r="AV16">
            <v>0</v>
          </cell>
        </row>
        <row r="17">
          <cell r="AV17">
            <v>0</v>
          </cell>
        </row>
        <row r="18">
          <cell r="AV18">
            <v>0</v>
          </cell>
        </row>
        <row r="19">
          <cell r="AV19">
            <v>0</v>
          </cell>
        </row>
        <row r="20">
          <cell r="AV20">
            <v>0</v>
          </cell>
        </row>
        <row r="21">
          <cell r="AV21">
            <v>0</v>
          </cell>
        </row>
        <row r="22">
          <cell r="AV22">
            <v>0</v>
          </cell>
        </row>
        <row r="23">
          <cell r="AV23">
            <v>0</v>
          </cell>
        </row>
        <row r="24">
          <cell r="AV24">
            <v>0</v>
          </cell>
        </row>
        <row r="25">
          <cell r="AV25">
            <v>0</v>
          </cell>
        </row>
        <row r="26">
          <cell r="AV26">
            <v>0</v>
          </cell>
        </row>
        <row r="27">
          <cell r="AV27">
            <v>0</v>
          </cell>
        </row>
        <row r="28">
          <cell r="AV28">
            <v>0</v>
          </cell>
        </row>
        <row r="29">
          <cell r="AV29">
            <v>0</v>
          </cell>
        </row>
        <row r="30">
          <cell r="AV30">
            <v>0</v>
          </cell>
        </row>
        <row r="31">
          <cell r="AV31">
            <v>0</v>
          </cell>
        </row>
        <row r="32">
          <cell r="AV32">
            <v>0</v>
          </cell>
        </row>
        <row r="33">
          <cell r="AV33">
            <v>0</v>
          </cell>
        </row>
        <row r="34">
          <cell r="AV34">
            <v>0</v>
          </cell>
        </row>
        <row r="35">
          <cell r="AV35">
            <v>0</v>
          </cell>
        </row>
        <row r="36">
          <cell r="AV36">
            <v>0</v>
          </cell>
        </row>
        <row r="37">
          <cell r="AV37">
            <v>0</v>
          </cell>
        </row>
        <row r="38">
          <cell r="AV38">
            <v>0</v>
          </cell>
        </row>
        <row r="74">
          <cell r="AV74">
            <v>0</v>
          </cell>
        </row>
        <row r="75">
          <cell r="AV75">
            <v>0</v>
          </cell>
        </row>
        <row r="76">
          <cell r="AV76">
            <v>0</v>
          </cell>
        </row>
        <row r="77">
          <cell r="AV77">
            <v>0</v>
          </cell>
        </row>
        <row r="78">
          <cell r="AV78">
            <v>0</v>
          </cell>
        </row>
        <row r="83">
          <cell r="AV83">
            <v>0</v>
          </cell>
        </row>
        <row r="84">
          <cell r="AV84">
            <v>0</v>
          </cell>
        </row>
        <row r="85">
          <cell r="AV85">
            <v>0</v>
          </cell>
        </row>
        <row r="86">
          <cell r="AV86">
            <v>0</v>
          </cell>
        </row>
        <row r="87">
          <cell r="AV87">
            <v>0</v>
          </cell>
        </row>
        <row r="88">
          <cell r="AV88">
            <v>0</v>
          </cell>
        </row>
        <row r="89">
          <cell r="AV89">
            <v>0</v>
          </cell>
        </row>
        <row r="90">
          <cell r="AV90">
            <v>0</v>
          </cell>
        </row>
        <row r="91">
          <cell r="AV91">
            <v>0</v>
          </cell>
        </row>
        <row r="92">
          <cell r="AV92">
            <v>0</v>
          </cell>
        </row>
        <row r="93">
          <cell r="AV93">
            <v>0</v>
          </cell>
        </row>
        <row r="94">
          <cell r="AV94">
            <v>0</v>
          </cell>
        </row>
        <row r="97">
          <cell r="AV97">
            <v>0</v>
          </cell>
        </row>
        <row r="115">
          <cell r="AV115">
            <v>0</v>
          </cell>
        </row>
        <row r="116">
          <cell r="AV116">
            <v>0</v>
          </cell>
        </row>
        <row r="117">
          <cell r="AV117">
            <v>0</v>
          </cell>
        </row>
        <row r="118">
          <cell r="AV118">
            <v>0</v>
          </cell>
        </row>
        <row r="119">
          <cell r="AV119">
            <v>0</v>
          </cell>
        </row>
        <row r="124">
          <cell r="AV124">
            <v>0</v>
          </cell>
        </row>
        <row r="125">
          <cell r="AV125">
            <v>0</v>
          </cell>
        </row>
        <row r="126">
          <cell r="AV126">
            <v>0</v>
          </cell>
        </row>
        <row r="127">
          <cell r="AV127">
            <v>0</v>
          </cell>
        </row>
        <row r="128">
          <cell r="AV128">
            <v>0</v>
          </cell>
        </row>
        <row r="137">
          <cell r="AV137">
            <v>0</v>
          </cell>
        </row>
        <row r="138">
          <cell r="AV138">
            <v>0</v>
          </cell>
        </row>
        <row r="139">
          <cell r="AV139">
            <v>0</v>
          </cell>
        </row>
        <row r="140">
          <cell r="AV140">
            <v>0</v>
          </cell>
        </row>
        <row r="141">
          <cell r="AV141">
            <v>0</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9"/>
  <sheetViews>
    <sheetView tabSelected="1" view="pageBreakPreview" topLeftCell="B149" zoomScale="50" zoomScaleNormal="55" zoomScaleSheetLayoutView="50" zoomScalePageLayoutView="70" workbookViewId="0">
      <selection activeCell="M146" sqref="M146:M149"/>
    </sheetView>
  </sheetViews>
  <sheetFormatPr baseColWidth="10" defaultColWidth="11.453125" defaultRowHeight="15.5" x14ac:dyDescent="0.35"/>
  <cols>
    <col min="1" max="1" width="4.81640625" style="2" hidden="1" customWidth="1"/>
    <col min="2" max="2" width="68.7265625" style="2" customWidth="1"/>
    <col min="3" max="3" width="60.1796875" style="2" customWidth="1"/>
    <col min="4" max="7" width="6.7265625" style="4" customWidth="1"/>
    <col min="8" max="8" width="23.1796875" style="4" customWidth="1"/>
    <col min="9" max="9" width="15.7265625" style="5" customWidth="1"/>
    <col min="10" max="10" width="15.7265625" style="10" customWidth="1"/>
    <col min="11" max="11" width="15.7265625" style="2" customWidth="1"/>
    <col min="12" max="12" width="30.7265625" style="2" customWidth="1"/>
    <col min="13" max="13" width="28.7265625" style="2" customWidth="1"/>
    <col min="14" max="14" width="17.81640625" style="2" hidden="1" customWidth="1"/>
    <col min="15" max="15" width="15.453125" style="2" hidden="1" customWidth="1"/>
    <col min="16" max="16" width="19.1796875" style="2" hidden="1" customWidth="1"/>
    <col min="17" max="16384" width="11.453125" style="2"/>
  </cols>
  <sheetData>
    <row r="1" spans="2:13" ht="16" hidden="1" thickBot="1" x14ac:dyDescent="0.4">
      <c r="B1" s="3"/>
      <c r="C1" s="3"/>
      <c r="J1" s="6"/>
    </row>
    <row r="2" spans="2:13" s="7" customFormat="1" ht="23.25" customHeight="1" thickBot="1" x14ac:dyDescent="0.4">
      <c r="B2" s="324" t="s">
        <v>83</v>
      </c>
      <c r="C2" s="325"/>
      <c r="D2" s="325"/>
      <c r="E2" s="325"/>
      <c r="F2" s="325"/>
      <c r="G2" s="325"/>
      <c r="H2" s="325"/>
      <c r="I2" s="325"/>
      <c r="J2" s="325"/>
      <c r="K2" s="325"/>
      <c r="L2" s="325"/>
      <c r="M2" s="326"/>
    </row>
    <row r="3" spans="2:13" ht="6.75" customHeight="1" x14ac:dyDescent="0.35">
      <c r="B3" s="327"/>
      <c r="C3" s="328"/>
      <c r="D3" s="328"/>
      <c r="E3" s="328"/>
      <c r="F3" s="328"/>
      <c r="G3" s="328"/>
      <c r="H3" s="328"/>
      <c r="I3" s="328"/>
      <c r="J3" s="328"/>
      <c r="K3" s="328"/>
      <c r="L3" s="328"/>
      <c r="M3" s="329"/>
    </row>
    <row r="4" spans="2:13" ht="20" x14ac:dyDescent="0.35">
      <c r="B4" s="330" t="s">
        <v>84</v>
      </c>
      <c r="C4" s="331"/>
      <c r="D4" s="331"/>
      <c r="E4" s="331"/>
      <c r="F4" s="331"/>
      <c r="G4" s="331"/>
      <c r="H4" s="331"/>
      <c r="I4" s="331"/>
      <c r="J4" s="331"/>
      <c r="K4" s="331"/>
      <c r="L4" s="331"/>
      <c r="M4" s="332"/>
    </row>
    <row r="5" spans="2:13" ht="20" x14ac:dyDescent="0.35">
      <c r="B5" s="333" t="s">
        <v>68</v>
      </c>
      <c r="C5" s="334"/>
      <c r="D5" s="334"/>
      <c r="E5" s="334"/>
      <c r="F5" s="334"/>
      <c r="G5" s="334"/>
      <c r="H5" s="334"/>
      <c r="I5" s="334"/>
      <c r="J5" s="334"/>
      <c r="K5" s="334"/>
      <c r="L5" s="334"/>
      <c r="M5" s="335"/>
    </row>
    <row r="6" spans="2:13" ht="20" x14ac:dyDescent="0.35">
      <c r="B6" s="330" t="s">
        <v>69</v>
      </c>
      <c r="C6" s="331"/>
      <c r="D6" s="331" t="s">
        <v>71</v>
      </c>
      <c r="E6" s="331"/>
      <c r="F6" s="331"/>
      <c r="G6" s="331"/>
      <c r="H6" s="331"/>
      <c r="I6" s="331"/>
      <c r="J6" s="331"/>
      <c r="K6" s="331"/>
      <c r="L6" s="331"/>
      <c r="M6" s="332"/>
    </row>
    <row r="7" spans="2:13" ht="20.5" thickBot="1" x14ac:dyDescent="0.45">
      <c r="B7" s="351" t="s">
        <v>70</v>
      </c>
      <c r="C7" s="352"/>
      <c r="D7" s="352"/>
      <c r="E7" s="352"/>
      <c r="F7" s="352"/>
      <c r="G7" s="352"/>
      <c r="H7" s="352"/>
      <c r="I7" s="352"/>
      <c r="J7" s="352"/>
      <c r="K7" s="352"/>
      <c r="L7" s="352"/>
      <c r="M7" s="353"/>
    </row>
    <row r="8" spans="2:13" hidden="1" x14ac:dyDescent="0.35">
      <c r="B8" s="354"/>
      <c r="C8" s="355"/>
      <c r="D8" s="355"/>
      <c r="E8" s="355"/>
      <c r="F8" s="355"/>
      <c r="G8" s="355"/>
      <c r="H8" s="355"/>
      <c r="I8" s="355"/>
      <c r="J8" s="355"/>
      <c r="K8" s="355"/>
      <c r="L8" s="355"/>
      <c r="M8" s="356"/>
    </row>
    <row r="9" spans="2:13" ht="16" hidden="1" thickBot="1" x14ac:dyDescent="0.4">
      <c r="B9" s="357"/>
      <c r="C9" s="358"/>
      <c r="D9" s="358"/>
      <c r="E9" s="358"/>
      <c r="F9" s="358"/>
      <c r="G9" s="358"/>
      <c r="H9" s="358"/>
      <c r="I9" s="358"/>
      <c r="J9" s="358"/>
      <c r="K9" s="358"/>
      <c r="L9" s="358"/>
      <c r="M9" s="359"/>
    </row>
    <row r="10" spans="2:13" ht="33.75" customHeight="1" thickBot="1" x14ac:dyDescent="0.4">
      <c r="B10" s="360" t="s">
        <v>43</v>
      </c>
      <c r="C10" s="361"/>
      <c r="D10" s="361"/>
      <c r="E10" s="361"/>
      <c r="F10" s="361"/>
      <c r="G10" s="361"/>
      <c r="H10" s="361"/>
      <c r="I10" s="361"/>
      <c r="J10" s="361"/>
      <c r="K10" s="361"/>
      <c r="L10" s="361"/>
      <c r="M10" s="362"/>
    </row>
    <row r="11" spans="2:13" ht="22.5" customHeight="1" thickBot="1" x14ac:dyDescent="0.4">
      <c r="B11" s="277" t="s">
        <v>14</v>
      </c>
      <c r="C11" s="314"/>
      <c r="D11" s="277" t="s">
        <v>12</v>
      </c>
      <c r="E11" s="278"/>
      <c r="F11" s="278"/>
      <c r="G11" s="278"/>
      <c r="H11" s="278"/>
      <c r="I11" s="281" t="s">
        <v>13</v>
      </c>
      <c r="J11" s="282"/>
      <c r="K11" s="282"/>
      <c r="L11" s="282"/>
      <c r="M11" s="283"/>
    </row>
    <row r="12" spans="2:13" ht="21.75" customHeight="1" thickBot="1" x14ac:dyDescent="0.4">
      <c r="B12" s="279"/>
      <c r="C12" s="363"/>
      <c r="D12" s="279"/>
      <c r="E12" s="280"/>
      <c r="F12" s="280"/>
      <c r="G12" s="280"/>
      <c r="H12" s="280"/>
      <c r="I12" s="53" t="s">
        <v>24</v>
      </c>
      <c r="J12" s="364" t="s">
        <v>10</v>
      </c>
      <c r="K12" s="282"/>
      <c r="L12" s="282"/>
      <c r="M12" s="283"/>
    </row>
    <row r="13" spans="2:13" ht="53.25" customHeight="1" x14ac:dyDescent="0.35">
      <c r="B13" s="340" t="s">
        <v>55</v>
      </c>
      <c r="C13" s="341"/>
      <c r="D13" s="342">
        <v>20500000</v>
      </c>
      <c r="E13" s="343"/>
      <c r="F13" s="343"/>
      <c r="G13" s="343"/>
      <c r="H13" s="343"/>
      <c r="I13" s="114">
        <v>0</v>
      </c>
      <c r="J13" s="344" t="s">
        <v>85</v>
      </c>
      <c r="K13" s="345"/>
      <c r="L13" s="345"/>
      <c r="M13" s="346"/>
    </row>
    <row r="14" spans="2:13" ht="34.5" customHeight="1" x14ac:dyDescent="0.35">
      <c r="B14" s="347" t="s">
        <v>56</v>
      </c>
      <c r="C14" s="348"/>
      <c r="D14" s="349">
        <v>14</v>
      </c>
      <c r="E14" s="350"/>
      <c r="F14" s="350"/>
      <c r="G14" s="350"/>
      <c r="H14" s="350"/>
      <c r="I14" s="114">
        <v>0</v>
      </c>
      <c r="J14" s="344" t="s">
        <v>85</v>
      </c>
      <c r="K14" s="345"/>
      <c r="L14" s="345"/>
      <c r="M14" s="346"/>
    </row>
    <row r="15" spans="2:13" ht="31.5" customHeight="1" thickBot="1" x14ac:dyDescent="0.4">
      <c r="B15" s="347" t="s">
        <v>57</v>
      </c>
      <c r="C15" s="348"/>
      <c r="D15" s="349">
        <v>0</v>
      </c>
      <c r="E15" s="350"/>
      <c r="F15" s="350"/>
      <c r="G15" s="350"/>
      <c r="H15" s="350"/>
      <c r="I15" s="114">
        <v>0</v>
      </c>
      <c r="J15" s="344" t="s">
        <v>85</v>
      </c>
      <c r="K15" s="345"/>
      <c r="L15" s="345"/>
      <c r="M15" s="346"/>
    </row>
    <row r="16" spans="2:13" ht="21.75" customHeight="1" thickBot="1" x14ac:dyDescent="0.4">
      <c r="B16" s="365" t="s">
        <v>15</v>
      </c>
      <c r="C16" s="366"/>
      <c r="D16" s="366"/>
      <c r="E16" s="366"/>
      <c r="F16" s="366"/>
      <c r="G16" s="366"/>
      <c r="H16" s="366"/>
      <c r="I16" s="366"/>
      <c r="J16" s="366"/>
      <c r="K16" s="366"/>
      <c r="L16" s="366"/>
      <c r="M16" s="367"/>
    </row>
    <row r="17" spans="2:15" ht="29.25" customHeight="1" thickBot="1" x14ac:dyDescent="0.4">
      <c r="B17" s="291" t="s">
        <v>44</v>
      </c>
      <c r="C17" s="292"/>
      <c r="D17" s="292"/>
      <c r="E17" s="292"/>
      <c r="F17" s="292"/>
      <c r="G17" s="292"/>
      <c r="H17" s="292"/>
      <c r="I17" s="292"/>
      <c r="J17" s="292"/>
      <c r="K17" s="292"/>
      <c r="L17" s="292"/>
      <c r="M17" s="293"/>
    </row>
    <row r="18" spans="2:15" ht="16.5" customHeight="1" thickBot="1" x14ac:dyDescent="0.4">
      <c r="B18" s="242" t="s">
        <v>16</v>
      </c>
      <c r="C18" s="294"/>
      <c r="D18" s="242" t="s">
        <v>12</v>
      </c>
      <c r="E18" s="243"/>
      <c r="F18" s="243"/>
      <c r="G18" s="243"/>
      <c r="H18" s="244"/>
      <c r="I18" s="281" t="s">
        <v>13</v>
      </c>
      <c r="J18" s="282"/>
      <c r="K18" s="282"/>
      <c r="L18" s="282"/>
      <c r="M18" s="283"/>
    </row>
    <row r="19" spans="2:15" ht="21" customHeight="1" thickBot="1" x14ac:dyDescent="0.4">
      <c r="B19" s="295"/>
      <c r="C19" s="296"/>
      <c r="D19" s="295"/>
      <c r="E19" s="245"/>
      <c r="F19" s="245"/>
      <c r="G19" s="245"/>
      <c r="H19" s="246"/>
      <c r="I19" s="53" t="s">
        <v>24</v>
      </c>
      <c r="J19" s="364" t="s">
        <v>10</v>
      </c>
      <c r="K19" s="282"/>
      <c r="L19" s="282"/>
      <c r="M19" s="283"/>
    </row>
    <row r="20" spans="2:15" ht="50.25" customHeight="1" x14ac:dyDescent="0.35">
      <c r="B20" s="368" t="s">
        <v>54</v>
      </c>
      <c r="C20" s="369"/>
      <c r="D20" s="370">
        <v>3832000</v>
      </c>
      <c r="E20" s="371"/>
      <c r="F20" s="371"/>
      <c r="G20" s="371"/>
      <c r="H20" s="372"/>
      <c r="I20" s="114">
        <v>0</v>
      </c>
      <c r="J20" s="344" t="s">
        <v>85</v>
      </c>
      <c r="K20" s="345"/>
      <c r="L20" s="345"/>
      <c r="M20" s="346"/>
    </row>
    <row r="21" spans="2:15" ht="27" customHeight="1" x14ac:dyDescent="0.35">
      <c r="B21" s="373" t="s">
        <v>78</v>
      </c>
      <c r="C21" s="374"/>
      <c r="D21" s="377" t="s">
        <v>80</v>
      </c>
      <c r="E21" s="378"/>
      <c r="F21" s="378"/>
      <c r="G21" s="378"/>
      <c r="H21" s="379"/>
      <c r="I21" s="114">
        <v>0</v>
      </c>
      <c r="J21" s="344" t="s">
        <v>85</v>
      </c>
      <c r="K21" s="345"/>
      <c r="L21" s="345"/>
      <c r="M21" s="346"/>
    </row>
    <row r="22" spans="2:15" ht="36.75" customHeight="1" x14ac:dyDescent="0.35">
      <c r="B22" s="373"/>
      <c r="C22" s="374"/>
      <c r="D22" s="377"/>
      <c r="E22" s="378"/>
      <c r="F22" s="378"/>
      <c r="G22" s="378"/>
      <c r="H22" s="379"/>
      <c r="I22" s="114">
        <v>0</v>
      </c>
      <c r="J22" s="344" t="s">
        <v>85</v>
      </c>
      <c r="K22" s="345"/>
      <c r="L22" s="345"/>
      <c r="M22" s="346"/>
    </row>
    <row r="23" spans="2:15" ht="36" customHeight="1" x14ac:dyDescent="0.35">
      <c r="B23" s="373"/>
      <c r="C23" s="374"/>
      <c r="D23" s="377"/>
      <c r="E23" s="378"/>
      <c r="F23" s="378"/>
      <c r="G23" s="378"/>
      <c r="H23" s="379"/>
      <c r="I23" s="114">
        <v>0</v>
      </c>
      <c r="J23" s="344" t="s">
        <v>85</v>
      </c>
      <c r="K23" s="345"/>
      <c r="L23" s="345"/>
      <c r="M23" s="346"/>
      <c r="O23" s="54"/>
    </row>
    <row r="24" spans="2:15" ht="25.5" customHeight="1" x14ac:dyDescent="0.35">
      <c r="B24" s="373"/>
      <c r="C24" s="374"/>
      <c r="D24" s="377"/>
      <c r="E24" s="378"/>
      <c r="F24" s="378"/>
      <c r="G24" s="378"/>
      <c r="H24" s="379"/>
      <c r="I24" s="114">
        <v>0</v>
      </c>
      <c r="J24" s="344" t="s">
        <v>85</v>
      </c>
      <c r="K24" s="345"/>
      <c r="L24" s="345"/>
      <c r="M24" s="346"/>
    </row>
    <row r="25" spans="2:15" ht="33.75" customHeight="1" thickBot="1" x14ac:dyDescent="0.4">
      <c r="B25" s="375"/>
      <c r="C25" s="376"/>
      <c r="D25" s="380"/>
      <c r="E25" s="381"/>
      <c r="F25" s="381"/>
      <c r="G25" s="381"/>
      <c r="H25" s="382"/>
      <c r="I25" s="115">
        <v>0</v>
      </c>
      <c r="J25" s="344" t="s">
        <v>85</v>
      </c>
      <c r="K25" s="345"/>
      <c r="L25" s="345"/>
      <c r="M25" s="346"/>
    </row>
    <row r="26" spans="2:15" ht="19.5" customHeight="1" thickBot="1" x14ac:dyDescent="0.4">
      <c r="B26" s="288" t="s">
        <v>18</v>
      </c>
      <c r="C26" s="289"/>
      <c r="D26" s="289"/>
      <c r="E26" s="289"/>
      <c r="F26" s="289"/>
      <c r="G26" s="289"/>
      <c r="H26" s="289"/>
      <c r="I26" s="289"/>
      <c r="J26" s="289"/>
      <c r="K26" s="289"/>
      <c r="L26" s="290"/>
      <c r="M26" s="65">
        <v>0</v>
      </c>
    </row>
    <row r="27" spans="2:15" ht="20.25" customHeight="1" thickBot="1" x14ac:dyDescent="0.4">
      <c r="B27" s="390" t="s">
        <v>62</v>
      </c>
      <c r="C27" s="391"/>
      <c r="D27" s="391"/>
      <c r="E27" s="391"/>
      <c r="F27" s="391"/>
      <c r="G27" s="391"/>
      <c r="H27" s="391"/>
      <c r="I27" s="391"/>
      <c r="J27" s="391"/>
      <c r="K27" s="391"/>
      <c r="L27" s="391"/>
      <c r="M27" s="63">
        <f>SUM(M26)</f>
        <v>0</v>
      </c>
    </row>
    <row r="28" spans="2:15" ht="44.25" customHeight="1" thickBot="1" x14ac:dyDescent="0.4">
      <c r="B28" s="392" t="s">
        <v>86</v>
      </c>
      <c r="C28" s="393"/>
      <c r="D28" s="393"/>
      <c r="E28" s="393"/>
      <c r="F28" s="393"/>
      <c r="G28" s="393"/>
      <c r="H28" s="393"/>
      <c r="I28" s="393"/>
      <c r="J28" s="393"/>
      <c r="K28" s="393"/>
      <c r="L28" s="393"/>
      <c r="M28" s="394"/>
    </row>
    <row r="29" spans="2:15" ht="21" customHeight="1" thickBot="1" x14ac:dyDescent="0.4">
      <c r="B29" s="277" t="s">
        <v>14</v>
      </c>
      <c r="C29" s="314"/>
      <c r="D29" s="277" t="s">
        <v>12</v>
      </c>
      <c r="E29" s="278"/>
      <c r="F29" s="278"/>
      <c r="G29" s="278"/>
      <c r="H29" s="278"/>
      <c r="I29" s="281" t="s">
        <v>13</v>
      </c>
      <c r="J29" s="282"/>
      <c r="K29" s="282"/>
      <c r="L29" s="282"/>
      <c r="M29" s="283"/>
    </row>
    <row r="30" spans="2:15" ht="21" customHeight="1" thickBot="1" x14ac:dyDescent="0.4">
      <c r="B30" s="279"/>
      <c r="C30" s="363"/>
      <c r="D30" s="279"/>
      <c r="E30" s="280"/>
      <c r="F30" s="280"/>
      <c r="G30" s="280"/>
      <c r="H30" s="280"/>
      <c r="I30" s="53" t="s">
        <v>24</v>
      </c>
      <c r="J30" s="364" t="s">
        <v>10</v>
      </c>
      <c r="K30" s="282"/>
      <c r="L30" s="282"/>
      <c r="M30" s="283"/>
    </row>
    <row r="31" spans="2:15" ht="54" customHeight="1" thickBot="1" x14ac:dyDescent="0.4">
      <c r="B31" s="383" t="s">
        <v>87</v>
      </c>
      <c r="C31" s="384"/>
      <c r="D31" s="385">
        <v>0</v>
      </c>
      <c r="E31" s="386"/>
      <c r="F31" s="386"/>
      <c r="G31" s="386"/>
      <c r="H31" s="386"/>
      <c r="I31" s="97">
        <v>0.6</v>
      </c>
      <c r="J31" s="387" t="s">
        <v>135</v>
      </c>
      <c r="K31" s="388"/>
      <c r="L31" s="388"/>
      <c r="M31" s="389"/>
    </row>
    <row r="32" spans="2:15" ht="29.25" customHeight="1" thickBot="1" x14ac:dyDescent="0.4">
      <c r="B32" s="365" t="s">
        <v>15</v>
      </c>
      <c r="C32" s="366"/>
      <c r="D32" s="366"/>
      <c r="E32" s="366"/>
      <c r="F32" s="366"/>
      <c r="G32" s="366"/>
      <c r="H32" s="366"/>
      <c r="I32" s="366"/>
      <c r="J32" s="366"/>
      <c r="K32" s="366"/>
      <c r="L32" s="366"/>
      <c r="M32" s="367"/>
    </row>
    <row r="33" spans="2:16" ht="39.75" customHeight="1" thickBot="1" x14ac:dyDescent="0.4">
      <c r="B33" s="400" t="s">
        <v>88</v>
      </c>
      <c r="C33" s="401"/>
      <c r="D33" s="401"/>
      <c r="E33" s="401"/>
      <c r="F33" s="401"/>
      <c r="G33" s="401"/>
      <c r="H33" s="401"/>
      <c r="I33" s="401"/>
      <c r="J33" s="401"/>
      <c r="K33" s="401"/>
      <c r="L33" s="401"/>
      <c r="M33" s="402"/>
    </row>
    <row r="34" spans="2:16" ht="16.5" customHeight="1" thickBot="1" x14ac:dyDescent="0.4">
      <c r="B34" s="242" t="s">
        <v>16</v>
      </c>
      <c r="C34" s="294"/>
      <c r="D34" s="242" t="s">
        <v>12</v>
      </c>
      <c r="E34" s="243"/>
      <c r="F34" s="243"/>
      <c r="G34" s="243"/>
      <c r="H34" s="244"/>
      <c r="I34" s="281" t="s">
        <v>13</v>
      </c>
      <c r="J34" s="282"/>
      <c r="K34" s="282"/>
      <c r="L34" s="282"/>
      <c r="M34" s="283"/>
    </row>
    <row r="35" spans="2:16" ht="16" thickBot="1" x14ac:dyDescent="0.4">
      <c r="B35" s="295"/>
      <c r="C35" s="296"/>
      <c r="D35" s="295"/>
      <c r="E35" s="245"/>
      <c r="F35" s="245"/>
      <c r="G35" s="245"/>
      <c r="H35" s="246"/>
      <c r="I35" s="98" t="s">
        <v>24</v>
      </c>
      <c r="J35" s="403" t="s">
        <v>10</v>
      </c>
      <c r="K35" s="318"/>
      <c r="L35" s="318"/>
      <c r="M35" s="319"/>
    </row>
    <row r="36" spans="2:16" ht="53.25" customHeight="1" x14ac:dyDescent="0.35">
      <c r="B36" s="395" t="s">
        <v>58</v>
      </c>
      <c r="C36" s="396"/>
      <c r="D36" s="397">
        <v>0</v>
      </c>
      <c r="E36" s="397"/>
      <c r="F36" s="397"/>
      <c r="G36" s="397"/>
      <c r="H36" s="397"/>
      <c r="I36" s="116">
        <v>0</v>
      </c>
      <c r="J36" s="398" t="s">
        <v>85</v>
      </c>
      <c r="K36" s="398"/>
      <c r="L36" s="398"/>
      <c r="M36" s="399"/>
    </row>
    <row r="37" spans="2:16" ht="53.25" customHeight="1" thickBot="1" x14ac:dyDescent="0.4">
      <c r="B37" s="272" t="s">
        <v>89</v>
      </c>
      <c r="C37" s="273"/>
      <c r="D37" s="406">
        <v>0</v>
      </c>
      <c r="E37" s="406"/>
      <c r="F37" s="406"/>
      <c r="G37" s="406"/>
      <c r="H37" s="406"/>
      <c r="I37" s="95">
        <v>3</v>
      </c>
      <c r="J37" s="404" t="s">
        <v>90</v>
      </c>
      <c r="K37" s="404"/>
      <c r="L37" s="404"/>
      <c r="M37" s="405"/>
    </row>
    <row r="38" spans="2:16" ht="48.75" customHeight="1" thickBot="1" x14ac:dyDescent="0.4">
      <c r="B38" s="228" t="s">
        <v>0</v>
      </c>
      <c r="C38" s="90" t="s">
        <v>22</v>
      </c>
      <c r="D38" s="247" t="s">
        <v>1</v>
      </c>
      <c r="E38" s="248"/>
      <c r="F38" s="248"/>
      <c r="G38" s="249"/>
      <c r="H38" s="250" t="s">
        <v>23</v>
      </c>
      <c r="I38" s="247" t="s">
        <v>2</v>
      </c>
      <c r="J38" s="248"/>
      <c r="K38" s="248"/>
      <c r="L38" s="248"/>
      <c r="M38" s="249"/>
    </row>
    <row r="39" spans="2:16" ht="69" customHeight="1" x14ac:dyDescent="0.35">
      <c r="B39" s="8" t="s">
        <v>21</v>
      </c>
      <c r="C39" s="9" t="s">
        <v>25</v>
      </c>
      <c r="D39" s="9" t="s">
        <v>3</v>
      </c>
      <c r="E39" s="9" t="s">
        <v>4</v>
      </c>
      <c r="F39" s="9" t="s">
        <v>5</v>
      </c>
      <c r="G39" s="9" t="s">
        <v>6</v>
      </c>
      <c r="H39" s="250"/>
      <c r="I39" s="9" t="s">
        <v>7</v>
      </c>
      <c r="J39" s="9" t="s">
        <v>8</v>
      </c>
      <c r="K39" s="9" t="s">
        <v>9</v>
      </c>
      <c r="L39" s="9" t="s">
        <v>10</v>
      </c>
      <c r="M39" s="8" t="s">
        <v>11</v>
      </c>
      <c r="N39" s="128">
        <v>2020</v>
      </c>
      <c r="O39" s="128">
        <v>2021</v>
      </c>
      <c r="P39" s="128" t="s">
        <v>185</v>
      </c>
    </row>
    <row r="40" spans="2:16" ht="150.75" customHeight="1" thickBot="1" x14ac:dyDescent="0.4">
      <c r="B40" s="111" t="s">
        <v>138</v>
      </c>
      <c r="C40" s="69" t="s">
        <v>213</v>
      </c>
      <c r="D40" s="108"/>
      <c r="E40" s="96" t="s">
        <v>200</v>
      </c>
      <c r="F40" s="96" t="s">
        <v>200</v>
      </c>
      <c r="G40" s="109" t="s">
        <v>200</v>
      </c>
      <c r="H40" s="169" t="s">
        <v>170</v>
      </c>
      <c r="I40" s="55">
        <v>30000</v>
      </c>
      <c r="J40" s="56">
        <v>11363</v>
      </c>
      <c r="K40" s="56" t="s">
        <v>154</v>
      </c>
      <c r="L40" s="110" t="s">
        <v>155</v>
      </c>
      <c r="M40" s="518" t="s">
        <v>215</v>
      </c>
      <c r="N40" s="200">
        <v>30000</v>
      </c>
      <c r="O40" s="200">
        <v>40000</v>
      </c>
      <c r="P40" s="200">
        <f>SUM(N40:O40)</f>
        <v>70000</v>
      </c>
    </row>
    <row r="41" spans="2:16" ht="24.75" customHeight="1" thickBot="1" x14ac:dyDescent="0.4">
      <c r="B41" s="311" t="s">
        <v>46</v>
      </c>
      <c r="C41" s="408"/>
      <c r="D41" s="408"/>
      <c r="E41" s="408"/>
      <c r="F41" s="408"/>
      <c r="G41" s="408"/>
      <c r="H41" s="408"/>
      <c r="I41" s="408"/>
      <c r="J41" s="408"/>
      <c r="K41" s="408"/>
      <c r="L41" s="409"/>
      <c r="M41" s="204">
        <v>30000</v>
      </c>
      <c r="N41" s="200">
        <f>SUM(N40)</f>
        <v>30000</v>
      </c>
      <c r="O41" s="200">
        <f t="shared" ref="O41:P41" si="0">SUM(O40)</f>
        <v>40000</v>
      </c>
      <c r="P41" s="200">
        <f t="shared" si="0"/>
        <v>70000</v>
      </c>
    </row>
    <row r="42" spans="2:16" ht="40.5" customHeight="1" thickBot="1" x14ac:dyDescent="0.4">
      <c r="B42" s="291" t="s">
        <v>91</v>
      </c>
      <c r="C42" s="292"/>
      <c r="D42" s="292"/>
      <c r="E42" s="292"/>
      <c r="F42" s="292"/>
      <c r="G42" s="292"/>
      <c r="H42" s="292"/>
      <c r="I42" s="292"/>
      <c r="J42" s="292"/>
      <c r="K42" s="292"/>
      <c r="L42" s="292"/>
      <c r="M42" s="293"/>
    </row>
    <row r="43" spans="2:16" ht="22.5" customHeight="1" thickBot="1" x14ac:dyDescent="0.4">
      <c r="B43" s="242" t="s">
        <v>16</v>
      </c>
      <c r="C43" s="294"/>
      <c r="D43" s="242" t="s">
        <v>12</v>
      </c>
      <c r="E43" s="243"/>
      <c r="F43" s="243"/>
      <c r="G43" s="243"/>
      <c r="H43" s="244"/>
      <c r="I43" s="281" t="s">
        <v>13</v>
      </c>
      <c r="J43" s="282"/>
      <c r="K43" s="282"/>
      <c r="L43" s="282"/>
      <c r="M43" s="283"/>
    </row>
    <row r="44" spans="2:16" ht="25.5" customHeight="1" thickBot="1" x14ac:dyDescent="0.4">
      <c r="B44" s="295"/>
      <c r="C44" s="296"/>
      <c r="D44" s="295"/>
      <c r="E44" s="245"/>
      <c r="F44" s="245"/>
      <c r="G44" s="245"/>
      <c r="H44" s="246"/>
      <c r="I44" s="88" t="s">
        <v>24</v>
      </c>
      <c r="J44" s="245" t="s">
        <v>10</v>
      </c>
      <c r="K44" s="245"/>
      <c r="L44" s="245"/>
      <c r="M44" s="246"/>
    </row>
    <row r="45" spans="2:16" ht="36.75" customHeight="1" x14ac:dyDescent="0.35">
      <c r="B45" s="407" t="s">
        <v>60</v>
      </c>
      <c r="C45" s="398"/>
      <c r="D45" s="397">
        <v>0</v>
      </c>
      <c r="E45" s="397"/>
      <c r="F45" s="397"/>
      <c r="G45" s="397"/>
      <c r="H45" s="397"/>
      <c r="I45" s="116">
        <v>0</v>
      </c>
      <c r="J45" s="398" t="s">
        <v>85</v>
      </c>
      <c r="K45" s="398"/>
      <c r="L45" s="398"/>
      <c r="M45" s="399"/>
    </row>
    <row r="46" spans="2:16" ht="52.5" customHeight="1" x14ac:dyDescent="0.35">
      <c r="B46" s="297" t="s">
        <v>177</v>
      </c>
      <c r="C46" s="298"/>
      <c r="D46" s="299">
        <v>150</v>
      </c>
      <c r="E46" s="299"/>
      <c r="F46" s="299"/>
      <c r="G46" s="299"/>
      <c r="H46" s="299"/>
      <c r="I46" s="94">
        <v>50</v>
      </c>
      <c r="J46" s="300" t="s">
        <v>92</v>
      </c>
      <c r="K46" s="300"/>
      <c r="L46" s="300"/>
      <c r="M46" s="301"/>
    </row>
    <row r="47" spans="2:16" ht="52.5" customHeight="1" x14ac:dyDescent="0.35">
      <c r="B47" s="297" t="s">
        <v>93</v>
      </c>
      <c r="C47" s="298"/>
      <c r="D47" s="299">
        <v>0</v>
      </c>
      <c r="E47" s="299"/>
      <c r="F47" s="299"/>
      <c r="G47" s="299"/>
      <c r="H47" s="299"/>
      <c r="I47" s="94">
        <v>3</v>
      </c>
      <c r="J47" s="300" t="s">
        <v>94</v>
      </c>
      <c r="K47" s="300"/>
      <c r="L47" s="300"/>
      <c r="M47" s="301"/>
    </row>
    <row r="48" spans="2:16" ht="33" customHeight="1" x14ac:dyDescent="0.35">
      <c r="B48" s="302" t="s">
        <v>95</v>
      </c>
      <c r="C48" s="303"/>
      <c r="D48" s="304">
        <v>0</v>
      </c>
      <c r="E48" s="305"/>
      <c r="F48" s="305"/>
      <c r="G48" s="305"/>
      <c r="H48" s="305"/>
      <c r="I48" s="117">
        <v>0.85</v>
      </c>
      <c r="J48" s="306" t="s">
        <v>96</v>
      </c>
      <c r="K48" s="306"/>
      <c r="L48" s="306"/>
      <c r="M48" s="307"/>
    </row>
    <row r="49" spans="2:16" ht="25.5" customHeight="1" x14ac:dyDescent="0.35">
      <c r="B49" s="118" t="s">
        <v>0</v>
      </c>
      <c r="C49" s="118" t="s">
        <v>22</v>
      </c>
      <c r="D49" s="410" t="s">
        <v>1</v>
      </c>
      <c r="E49" s="410"/>
      <c r="F49" s="410"/>
      <c r="G49" s="410"/>
      <c r="H49" s="410" t="s">
        <v>23</v>
      </c>
      <c r="I49" s="410" t="s">
        <v>2</v>
      </c>
      <c r="J49" s="410"/>
      <c r="K49" s="410"/>
      <c r="L49" s="410"/>
      <c r="M49" s="410"/>
    </row>
    <row r="50" spans="2:16" ht="75.75" customHeight="1" x14ac:dyDescent="0.35">
      <c r="B50" s="119" t="s">
        <v>21</v>
      </c>
      <c r="C50" s="119" t="s">
        <v>25</v>
      </c>
      <c r="D50" s="119" t="s">
        <v>3</v>
      </c>
      <c r="E50" s="119" t="s">
        <v>4</v>
      </c>
      <c r="F50" s="119" t="s">
        <v>5</v>
      </c>
      <c r="G50" s="119" t="s">
        <v>6</v>
      </c>
      <c r="H50" s="410"/>
      <c r="I50" s="119" t="s">
        <v>7</v>
      </c>
      <c r="J50" s="119" t="s">
        <v>8</v>
      </c>
      <c r="K50" s="119" t="s">
        <v>9</v>
      </c>
      <c r="L50" s="119" t="s">
        <v>10</v>
      </c>
      <c r="M50" s="196" t="s">
        <v>11</v>
      </c>
      <c r="N50" s="128">
        <v>2020</v>
      </c>
      <c r="O50" s="128">
        <v>2021</v>
      </c>
      <c r="P50" s="128" t="s">
        <v>185</v>
      </c>
    </row>
    <row r="51" spans="2:16" ht="57.75" customHeight="1" x14ac:dyDescent="0.35">
      <c r="B51" s="312" t="s">
        <v>201</v>
      </c>
      <c r="C51" s="167" t="s">
        <v>206</v>
      </c>
      <c r="D51" s="129" t="s">
        <v>200</v>
      </c>
      <c r="E51" s="129"/>
      <c r="F51" s="129"/>
      <c r="G51" s="129"/>
      <c r="H51" s="56" t="s">
        <v>171</v>
      </c>
      <c r="I51" s="55">
        <v>30000</v>
      </c>
      <c r="J51" s="56">
        <v>11363</v>
      </c>
      <c r="K51" s="86">
        <v>72605</v>
      </c>
      <c r="L51" s="66" t="s">
        <v>157</v>
      </c>
      <c r="M51" s="197">
        <v>273333</v>
      </c>
      <c r="N51" s="200">
        <v>273333</v>
      </c>
      <c r="O51" s="200">
        <v>136667</v>
      </c>
      <c r="P51" s="200">
        <f>SUM(N51:O51)</f>
        <v>410000</v>
      </c>
    </row>
    <row r="52" spans="2:16" ht="83.25" customHeight="1" thickBot="1" x14ac:dyDescent="0.4">
      <c r="B52" s="313"/>
      <c r="C52" s="167" t="s">
        <v>207</v>
      </c>
      <c r="D52" s="129"/>
      <c r="E52" s="129" t="s">
        <v>200</v>
      </c>
      <c r="F52" s="129" t="s">
        <v>200</v>
      </c>
      <c r="G52" s="129" t="s">
        <v>200</v>
      </c>
      <c r="H52" s="56" t="s">
        <v>166</v>
      </c>
      <c r="I52" s="55">
        <v>30000</v>
      </c>
      <c r="J52" s="56">
        <v>11363</v>
      </c>
      <c r="K52" s="128">
        <v>71600</v>
      </c>
      <c r="L52" s="110" t="s">
        <v>158</v>
      </c>
      <c r="M52" s="198">
        <v>21333</v>
      </c>
      <c r="N52" s="200">
        <v>21333</v>
      </c>
      <c r="O52" s="200">
        <v>10667</v>
      </c>
      <c r="P52" s="200">
        <f t="shared" ref="P52:P53" si="1">SUM(N52:O52)</f>
        <v>32000</v>
      </c>
    </row>
    <row r="53" spans="2:16" ht="16" thickBot="1" x14ac:dyDescent="0.4">
      <c r="B53" s="311" t="s">
        <v>47</v>
      </c>
      <c r="C53" s="289"/>
      <c r="D53" s="289"/>
      <c r="E53" s="289"/>
      <c r="F53" s="289"/>
      <c r="G53" s="289"/>
      <c r="H53" s="289"/>
      <c r="I53" s="289"/>
      <c r="J53" s="289"/>
      <c r="K53" s="289"/>
      <c r="L53" s="290"/>
      <c r="M53" s="199">
        <f>SUM(M51:M52)</f>
        <v>294666</v>
      </c>
      <c r="N53" s="201">
        <f>SUM(N51:N52)</f>
        <v>294666</v>
      </c>
      <c r="O53" s="201">
        <f>SUM(O51:O52)</f>
        <v>147334</v>
      </c>
      <c r="P53" s="200">
        <f t="shared" si="1"/>
        <v>442000</v>
      </c>
    </row>
    <row r="54" spans="2:16" ht="43.5" customHeight="1" thickBot="1" x14ac:dyDescent="0.4">
      <c r="B54" s="308" t="s">
        <v>97</v>
      </c>
      <c r="C54" s="309"/>
      <c r="D54" s="309"/>
      <c r="E54" s="309"/>
      <c r="F54" s="309"/>
      <c r="G54" s="309"/>
      <c r="H54" s="309"/>
      <c r="I54" s="309"/>
      <c r="J54" s="309"/>
      <c r="K54" s="309"/>
      <c r="L54" s="309"/>
      <c r="M54" s="310"/>
    </row>
    <row r="55" spans="2:16" ht="30" customHeight="1" thickBot="1" x14ac:dyDescent="0.4">
      <c r="B55" s="242" t="s">
        <v>16</v>
      </c>
      <c r="C55" s="294"/>
      <c r="D55" s="242" t="s">
        <v>12</v>
      </c>
      <c r="E55" s="243"/>
      <c r="F55" s="243"/>
      <c r="G55" s="243"/>
      <c r="H55" s="244"/>
      <c r="I55" s="281" t="s">
        <v>13</v>
      </c>
      <c r="J55" s="282"/>
      <c r="K55" s="282"/>
      <c r="L55" s="282"/>
      <c r="M55" s="283"/>
    </row>
    <row r="56" spans="2:16" ht="21.75" customHeight="1" thickBot="1" x14ac:dyDescent="0.4">
      <c r="B56" s="295"/>
      <c r="C56" s="296"/>
      <c r="D56" s="295"/>
      <c r="E56" s="245"/>
      <c r="F56" s="245"/>
      <c r="G56" s="245"/>
      <c r="H56" s="246"/>
      <c r="I56" s="88" t="s">
        <v>24</v>
      </c>
      <c r="J56" s="245" t="s">
        <v>10</v>
      </c>
      <c r="K56" s="245"/>
      <c r="L56" s="245"/>
      <c r="M56" s="246"/>
    </row>
    <row r="57" spans="2:16" ht="59.25" customHeight="1" x14ac:dyDescent="0.35">
      <c r="B57" s="230" t="s">
        <v>98</v>
      </c>
      <c r="C57" s="257"/>
      <c r="D57" s="413">
        <v>0</v>
      </c>
      <c r="E57" s="413"/>
      <c r="F57" s="413"/>
      <c r="G57" s="413"/>
      <c r="H57" s="413"/>
      <c r="I57" s="120">
        <v>0.8</v>
      </c>
      <c r="J57" s="257" t="s">
        <v>99</v>
      </c>
      <c r="K57" s="257"/>
      <c r="L57" s="257"/>
      <c r="M57" s="258"/>
    </row>
    <row r="58" spans="2:16" ht="45.75" customHeight="1" thickBot="1" x14ac:dyDescent="0.4">
      <c r="B58" s="297" t="s">
        <v>178</v>
      </c>
      <c r="C58" s="298"/>
      <c r="D58" s="411">
        <v>0</v>
      </c>
      <c r="E58" s="411"/>
      <c r="F58" s="411"/>
      <c r="G58" s="411"/>
      <c r="H58" s="411"/>
      <c r="I58" s="121">
        <v>8</v>
      </c>
      <c r="J58" s="298" t="s">
        <v>183</v>
      </c>
      <c r="K58" s="298"/>
      <c r="L58" s="298"/>
      <c r="M58" s="412"/>
    </row>
    <row r="59" spans="2:16" ht="43.5" customHeight="1" thickBot="1" x14ac:dyDescent="0.4">
      <c r="B59" s="104" t="s">
        <v>0</v>
      </c>
      <c r="C59" s="104" t="s">
        <v>22</v>
      </c>
      <c r="D59" s="247" t="s">
        <v>1</v>
      </c>
      <c r="E59" s="248"/>
      <c r="F59" s="248"/>
      <c r="G59" s="249"/>
      <c r="H59" s="250" t="s">
        <v>23</v>
      </c>
      <c r="I59" s="414" t="s">
        <v>2</v>
      </c>
      <c r="J59" s="415"/>
      <c r="K59" s="415"/>
      <c r="L59" s="415"/>
      <c r="M59" s="416"/>
    </row>
    <row r="60" spans="2:16" ht="73.5" customHeight="1" thickBot="1" x14ac:dyDescent="0.4">
      <c r="B60" s="50" t="s">
        <v>21</v>
      </c>
      <c r="C60" s="9" t="s">
        <v>25</v>
      </c>
      <c r="D60" s="9" t="s">
        <v>3</v>
      </c>
      <c r="E60" s="9" t="s">
        <v>4</v>
      </c>
      <c r="F60" s="9" t="s">
        <v>5</v>
      </c>
      <c r="G60" s="9" t="s">
        <v>6</v>
      </c>
      <c r="H60" s="250"/>
      <c r="I60" s="9" t="s">
        <v>7</v>
      </c>
      <c r="J60" s="9" t="s">
        <v>8</v>
      </c>
      <c r="K60" s="9" t="s">
        <v>9</v>
      </c>
      <c r="L60" s="9" t="s">
        <v>10</v>
      </c>
      <c r="M60" s="51" t="s">
        <v>11</v>
      </c>
      <c r="N60" s="128">
        <v>2020</v>
      </c>
      <c r="O60" s="128">
        <v>2021</v>
      </c>
      <c r="P60" s="128" t="s">
        <v>185</v>
      </c>
    </row>
    <row r="61" spans="2:16" ht="191.25" customHeight="1" x14ac:dyDescent="0.35">
      <c r="B61" s="124" t="s">
        <v>139</v>
      </c>
      <c r="C61" s="167" t="s">
        <v>205</v>
      </c>
      <c r="D61" s="129"/>
      <c r="E61" s="129" t="s">
        <v>200</v>
      </c>
      <c r="F61" s="129" t="s">
        <v>200</v>
      </c>
      <c r="G61" s="129" t="s">
        <v>200</v>
      </c>
      <c r="H61" s="56" t="s">
        <v>170</v>
      </c>
      <c r="I61" s="55">
        <v>30000</v>
      </c>
      <c r="J61" s="56">
        <v>11363</v>
      </c>
      <c r="K61" s="56" t="s">
        <v>159</v>
      </c>
      <c r="L61" s="110" t="s">
        <v>160</v>
      </c>
      <c r="M61" s="197">
        <v>25000</v>
      </c>
      <c r="N61" s="200">
        <v>25000</v>
      </c>
      <c r="O61" s="200">
        <v>10000</v>
      </c>
      <c r="P61" s="200">
        <f>SUM(N61:O61)</f>
        <v>35000</v>
      </c>
    </row>
    <row r="62" spans="2:16" ht="93" customHeight="1" x14ac:dyDescent="0.35">
      <c r="B62" s="124" t="s">
        <v>137</v>
      </c>
      <c r="C62" s="167" t="s">
        <v>214</v>
      </c>
      <c r="D62" s="129"/>
      <c r="E62" s="129" t="s">
        <v>200</v>
      </c>
      <c r="F62" s="129" t="s">
        <v>200</v>
      </c>
      <c r="G62" s="129"/>
      <c r="H62" s="56" t="s">
        <v>170</v>
      </c>
      <c r="I62" s="55">
        <v>30000</v>
      </c>
      <c r="J62" s="56">
        <v>11363</v>
      </c>
      <c r="K62" s="56" t="s">
        <v>161</v>
      </c>
      <c r="L62" s="56" t="s">
        <v>162</v>
      </c>
      <c r="M62" s="197">
        <v>40000</v>
      </c>
      <c r="N62" s="200">
        <v>40000</v>
      </c>
      <c r="O62" s="200">
        <v>24212.15</v>
      </c>
      <c r="P62" s="200">
        <f>SUM(N62:O62)</f>
        <v>64212.15</v>
      </c>
    </row>
    <row r="63" spans="2:16" ht="24.75" customHeight="1" thickBot="1" x14ac:dyDescent="0.4">
      <c r="B63" s="288" t="s">
        <v>100</v>
      </c>
      <c r="C63" s="289"/>
      <c r="D63" s="289"/>
      <c r="E63" s="289"/>
      <c r="F63" s="289"/>
      <c r="G63" s="289"/>
      <c r="H63" s="289"/>
      <c r="I63" s="289"/>
      <c r="J63" s="289"/>
      <c r="K63" s="289"/>
      <c r="L63" s="290"/>
      <c r="M63" s="199">
        <f>SUM(M61:M62)</f>
        <v>65000</v>
      </c>
      <c r="N63" s="200">
        <f>SUM(N61:N62)</f>
        <v>65000</v>
      </c>
      <c r="O63" s="200">
        <f t="shared" ref="O63:P63" si="2">SUM(O61:O62)</f>
        <v>34212.15</v>
      </c>
      <c r="P63" s="200">
        <f t="shared" si="2"/>
        <v>99212.15</v>
      </c>
    </row>
    <row r="64" spans="2:16" ht="32.25" customHeight="1" thickBot="1" x14ac:dyDescent="0.4">
      <c r="B64" s="390" t="s">
        <v>63</v>
      </c>
      <c r="C64" s="391"/>
      <c r="D64" s="391"/>
      <c r="E64" s="391"/>
      <c r="F64" s="391"/>
      <c r="G64" s="391"/>
      <c r="H64" s="391"/>
      <c r="I64" s="391"/>
      <c r="J64" s="391"/>
      <c r="K64" s="391"/>
      <c r="L64" s="391"/>
      <c r="M64" s="202">
        <f>SUM(M41+M63+M53)</f>
        <v>389666</v>
      </c>
      <c r="N64" s="200">
        <f>N63+N53+N41</f>
        <v>389666</v>
      </c>
      <c r="O64" s="200">
        <f t="shared" ref="O64:P64" si="3">O63+O53+O41</f>
        <v>221546.15</v>
      </c>
      <c r="P64" s="200">
        <f t="shared" si="3"/>
        <v>611212.15</v>
      </c>
    </row>
    <row r="65" spans="2:16" ht="33" customHeight="1" thickBot="1" x14ac:dyDescent="0.4">
      <c r="B65" s="392" t="s">
        <v>45</v>
      </c>
      <c r="C65" s="393"/>
      <c r="D65" s="393"/>
      <c r="E65" s="393"/>
      <c r="F65" s="393"/>
      <c r="G65" s="393"/>
      <c r="H65" s="393"/>
      <c r="I65" s="393"/>
      <c r="J65" s="393"/>
      <c r="K65" s="393"/>
      <c r="L65" s="393"/>
      <c r="M65" s="394"/>
    </row>
    <row r="66" spans="2:16" ht="19.5" customHeight="1" thickBot="1" x14ac:dyDescent="0.4">
      <c r="B66" s="277" t="s">
        <v>14</v>
      </c>
      <c r="C66" s="314"/>
      <c r="D66" s="277" t="s">
        <v>12</v>
      </c>
      <c r="E66" s="278"/>
      <c r="F66" s="278"/>
      <c r="G66" s="278"/>
      <c r="H66" s="278"/>
      <c r="I66" s="281" t="s">
        <v>13</v>
      </c>
      <c r="J66" s="282"/>
      <c r="K66" s="282"/>
      <c r="L66" s="282"/>
      <c r="M66" s="283"/>
    </row>
    <row r="67" spans="2:16" ht="17.25" customHeight="1" thickBot="1" x14ac:dyDescent="0.4">
      <c r="B67" s="315"/>
      <c r="C67" s="316"/>
      <c r="D67" s="315"/>
      <c r="E67" s="317"/>
      <c r="F67" s="317"/>
      <c r="G67" s="317"/>
      <c r="H67" s="317"/>
      <c r="I67" s="85" t="s">
        <v>24</v>
      </c>
      <c r="J67" s="318" t="s">
        <v>10</v>
      </c>
      <c r="K67" s="318"/>
      <c r="L67" s="318"/>
      <c r="M67" s="319"/>
    </row>
    <row r="68" spans="2:16" ht="31.5" customHeight="1" x14ac:dyDescent="0.35">
      <c r="B68" s="230" t="s">
        <v>76</v>
      </c>
      <c r="C68" s="231"/>
      <c r="D68" s="256">
        <v>3070</v>
      </c>
      <c r="E68" s="256"/>
      <c r="F68" s="256"/>
      <c r="G68" s="256"/>
      <c r="H68" s="256"/>
      <c r="I68" s="89">
        <v>50</v>
      </c>
      <c r="J68" s="321" t="s">
        <v>101</v>
      </c>
      <c r="K68" s="322"/>
      <c r="L68" s="322"/>
      <c r="M68" s="323"/>
    </row>
    <row r="69" spans="2:16" ht="52.5" customHeight="1" thickBot="1" x14ac:dyDescent="0.4">
      <c r="B69" s="272" t="s">
        <v>102</v>
      </c>
      <c r="C69" s="273"/>
      <c r="D69" s="274">
        <v>0</v>
      </c>
      <c r="E69" s="274"/>
      <c r="F69" s="274"/>
      <c r="G69" s="274"/>
      <c r="H69" s="274"/>
      <c r="I69" s="92">
        <v>3</v>
      </c>
      <c r="J69" s="419" t="s">
        <v>82</v>
      </c>
      <c r="K69" s="420"/>
      <c r="L69" s="420"/>
      <c r="M69" s="421"/>
    </row>
    <row r="70" spans="2:16" ht="20.25" customHeight="1" thickBot="1" x14ac:dyDescent="0.4">
      <c r="B70" s="422" t="s">
        <v>15</v>
      </c>
      <c r="C70" s="423"/>
      <c r="D70" s="423"/>
      <c r="E70" s="423"/>
      <c r="F70" s="423"/>
      <c r="G70" s="423"/>
      <c r="H70" s="423"/>
      <c r="I70" s="423"/>
      <c r="J70" s="423"/>
      <c r="K70" s="423"/>
      <c r="L70" s="423"/>
      <c r="M70" s="424"/>
    </row>
    <row r="71" spans="2:16" ht="27.75" customHeight="1" thickBot="1" x14ac:dyDescent="0.4">
      <c r="B71" s="291" t="s">
        <v>79</v>
      </c>
      <c r="C71" s="292"/>
      <c r="D71" s="292"/>
      <c r="E71" s="292"/>
      <c r="F71" s="292"/>
      <c r="G71" s="292"/>
      <c r="H71" s="292"/>
      <c r="I71" s="292"/>
      <c r="J71" s="292"/>
      <c r="K71" s="292"/>
      <c r="L71" s="292"/>
      <c r="M71" s="293"/>
    </row>
    <row r="72" spans="2:16" ht="23.25" customHeight="1" thickBot="1" x14ac:dyDescent="0.4">
      <c r="B72" s="242" t="s">
        <v>16</v>
      </c>
      <c r="C72" s="294"/>
      <c r="D72" s="242" t="s">
        <v>12</v>
      </c>
      <c r="E72" s="243"/>
      <c r="F72" s="243"/>
      <c r="G72" s="243"/>
      <c r="H72" s="244"/>
      <c r="I72" s="281" t="s">
        <v>13</v>
      </c>
      <c r="J72" s="282"/>
      <c r="K72" s="282"/>
      <c r="L72" s="282"/>
      <c r="M72" s="283"/>
    </row>
    <row r="73" spans="2:16" ht="24" customHeight="1" thickBot="1" x14ac:dyDescent="0.4">
      <c r="B73" s="417"/>
      <c r="C73" s="418"/>
      <c r="D73" s="417"/>
      <c r="E73" s="284"/>
      <c r="F73" s="284"/>
      <c r="G73" s="284"/>
      <c r="H73" s="285"/>
      <c r="I73" s="84" t="s">
        <v>24</v>
      </c>
      <c r="J73" s="284" t="s">
        <v>10</v>
      </c>
      <c r="K73" s="284"/>
      <c r="L73" s="284"/>
      <c r="M73" s="285"/>
    </row>
    <row r="74" spans="2:16" ht="39" customHeight="1" x14ac:dyDescent="0.35">
      <c r="B74" s="430" t="s">
        <v>106</v>
      </c>
      <c r="C74" s="431"/>
      <c r="D74" s="432">
        <v>14441</v>
      </c>
      <c r="E74" s="433"/>
      <c r="F74" s="433"/>
      <c r="G74" s="433"/>
      <c r="H74" s="433"/>
      <c r="I74" s="49">
        <v>200</v>
      </c>
      <c r="J74" s="300" t="s">
        <v>103</v>
      </c>
      <c r="K74" s="300"/>
      <c r="L74" s="300"/>
      <c r="M74" s="301"/>
    </row>
    <row r="75" spans="2:16" ht="34.5" customHeight="1" x14ac:dyDescent="0.35">
      <c r="B75" s="425" t="s">
        <v>61</v>
      </c>
      <c r="C75" s="434"/>
      <c r="D75" s="427">
        <v>14326</v>
      </c>
      <c r="E75" s="428"/>
      <c r="F75" s="428"/>
      <c r="G75" s="428"/>
      <c r="H75" s="428"/>
      <c r="I75" s="49">
        <v>300</v>
      </c>
      <c r="J75" s="300" t="s">
        <v>104</v>
      </c>
      <c r="K75" s="300"/>
      <c r="L75" s="300"/>
      <c r="M75" s="301"/>
    </row>
    <row r="76" spans="2:16" ht="33" customHeight="1" thickBot="1" x14ac:dyDescent="0.4">
      <c r="B76" s="425" t="s">
        <v>77</v>
      </c>
      <c r="C76" s="426"/>
      <c r="D76" s="427">
        <v>11932</v>
      </c>
      <c r="E76" s="428"/>
      <c r="F76" s="428"/>
      <c r="G76" s="428"/>
      <c r="H76" s="428"/>
      <c r="I76" s="52">
        <v>600</v>
      </c>
      <c r="J76" s="404" t="s">
        <v>105</v>
      </c>
      <c r="K76" s="404"/>
      <c r="L76" s="404"/>
      <c r="M76" s="405"/>
    </row>
    <row r="77" spans="2:16" ht="21.75" customHeight="1" thickBot="1" x14ac:dyDescent="0.4">
      <c r="B77" s="71" t="s">
        <v>0</v>
      </c>
      <c r="C77" s="71" t="s">
        <v>22</v>
      </c>
      <c r="D77" s="414" t="s">
        <v>1</v>
      </c>
      <c r="E77" s="415"/>
      <c r="F77" s="415"/>
      <c r="G77" s="416"/>
      <c r="H77" s="429" t="s">
        <v>23</v>
      </c>
      <c r="I77" s="247" t="s">
        <v>2</v>
      </c>
      <c r="J77" s="248"/>
      <c r="K77" s="248"/>
      <c r="L77" s="248"/>
      <c r="M77" s="249"/>
    </row>
    <row r="78" spans="2:16" ht="68.25" customHeight="1" x14ac:dyDescent="0.35">
      <c r="B78" s="8" t="s">
        <v>21</v>
      </c>
      <c r="C78" s="9" t="s">
        <v>25</v>
      </c>
      <c r="D78" s="9" t="s">
        <v>3</v>
      </c>
      <c r="E78" s="9" t="s">
        <v>4</v>
      </c>
      <c r="F78" s="9" t="s">
        <v>5</v>
      </c>
      <c r="G78" s="9" t="s">
        <v>6</v>
      </c>
      <c r="H78" s="250"/>
      <c r="I78" s="9" t="s">
        <v>7</v>
      </c>
      <c r="J78" s="9" t="s">
        <v>8</v>
      </c>
      <c r="K78" s="9" t="s">
        <v>9</v>
      </c>
      <c r="L78" s="9" t="s">
        <v>10</v>
      </c>
      <c r="M78" s="8" t="s">
        <v>11</v>
      </c>
      <c r="N78" s="128">
        <v>2020</v>
      </c>
      <c r="O78" s="128">
        <v>2021</v>
      </c>
      <c r="P78" s="128" t="s">
        <v>185</v>
      </c>
    </row>
    <row r="79" spans="2:16" ht="22.5" customHeight="1" x14ac:dyDescent="0.35">
      <c r="B79" s="320" t="s">
        <v>153</v>
      </c>
      <c r="C79" s="229" t="s">
        <v>208</v>
      </c>
      <c r="D79" s="240"/>
      <c r="E79" s="240" t="s">
        <v>200</v>
      </c>
      <c r="F79" s="240" t="s">
        <v>200</v>
      </c>
      <c r="G79" s="240" t="s">
        <v>200</v>
      </c>
      <c r="H79" s="241" t="s">
        <v>169</v>
      </c>
      <c r="I79" s="130">
        <v>30000</v>
      </c>
      <c r="J79" s="131">
        <v>11363</v>
      </c>
      <c r="K79" s="132">
        <v>71300</v>
      </c>
      <c r="L79" s="133" t="s">
        <v>143</v>
      </c>
      <c r="M79" s="205">
        <v>218780.01</v>
      </c>
      <c r="N79" s="201">
        <f>O79*3</f>
        <v>218780.01</v>
      </c>
      <c r="O79" s="201">
        <v>72926.67</v>
      </c>
      <c r="P79" s="201">
        <f>SUM(N79:O79)</f>
        <v>291706.68</v>
      </c>
    </row>
    <row r="80" spans="2:16" ht="31.5" customHeight="1" x14ac:dyDescent="0.35">
      <c r="B80" s="320"/>
      <c r="C80" s="229"/>
      <c r="D80" s="240"/>
      <c r="E80" s="240"/>
      <c r="F80" s="240"/>
      <c r="G80" s="240"/>
      <c r="H80" s="241"/>
      <c r="I80" s="134">
        <v>30000</v>
      </c>
      <c r="J80" s="135">
        <v>11363</v>
      </c>
      <c r="K80" s="136">
        <v>71600</v>
      </c>
      <c r="L80" s="137" t="s">
        <v>144</v>
      </c>
      <c r="M80" s="205">
        <v>14447.37</v>
      </c>
      <c r="N80" s="201">
        <f t="shared" ref="N80:N89" si="4">O80*3</f>
        <v>14447.369999999999</v>
      </c>
      <c r="O80" s="201">
        <v>4815.79</v>
      </c>
      <c r="P80" s="201">
        <f t="shared" ref="P80:P89" si="5">SUM(N80:O80)</f>
        <v>19263.16</v>
      </c>
    </row>
    <row r="81" spans="2:16" ht="24" customHeight="1" x14ac:dyDescent="0.35">
      <c r="B81" s="320"/>
      <c r="C81" s="229"/>
      <c r="D81" s="240"/>
      <c r="E81" s="240"/>
      <c r="F81" s="240"/>
      <c r="G81" s="240"/>
      <c r="H81" s="241"/>
      <c r="I81" s="138">
        <v>30000</v>
      </c>
      <c r="J81" s="139">
        <v>11363</v>
      </c>
      <c r="K81" s="140">
        <v>72300</v>
      </c>
      <c r="L81" s="141" t="s">
        <v>145</v>
      </c>
      <c r="M81" s="205">
        <v>100238.49</v>
      </c>
      <c r="N81" s="201">
        <f t="shared" si="4"/>
        <v>100238.49</v>
      </c>
      <c r="O81" s="201">
        <v>33412.83</v>
      </c>
      <c r="P81" s="201">
        <f t="shared" si="5"/>
        <v>133651.32</v>
      </c>
    </row>
    <row r="82" spans="2:16" ht="30.75" customHeight="1" x14ac:dyDescent="0.35">
      <c r="B82" s="320"/>
      <c r="C82" s="229"/>
      <c r="D82" s="240"/>
      <c r="E82" s="240"/>
      <c r="F82" s="240"/>
      <c r="G82" s="240"/>
      <c r="H82" s="241"/>
      <c r="I82" s="142">
        <v>30000</v>
      </c>
      <c r="J82" s="143">
        <v>11363</v>
      </c>
      <c r="K82" s="144">
        <v>72500</v>
      </c>
      <c r="L82" s="145" t="s">
        <v>146</v>
      </c>
      <c r="M82" s="205">
        <v>493.41</v>
      </c>
      <c r="N82" s="201">
        <f t="shared" si="4"/>
        <v>493.40999999999997</v>
      </c>
      <c r="O82" s="201">
        <v>164.47</v>
      </c>
      <c r="P82" s="201">
        <f t="shared" si="5"/>
        <v>657.88</v>
      </c>
    </row>
    <row r="83" spans="2:16" ht="24.75" customHeight="1" x14ac:dyDescent="0.35">
      <c r="B83" s="320"/>
      <c r="C83" s="229"/>
      <c r="D83" s="240"/>
      <c r="E83" s="240"/>
      <c r="F83" s="240"/>
      <c r="G83" s="240"/>
      <c r="H83" s="241"/>
      <c r="I83" s="146">
        <v>30000</v>
      </c>
      <c r="J83" s="147">
        <v>11363</v>
      </c>
      <c r="K83" s="148">
        <v>72800</v>
      </c>
      <c r="L83" s="149" t="s">
        <v>147</v>
      </c>
      <c r="M83" s="205">
        <v>493.41</v>
      </c>
      <c r="N83" s="201">
        <f t="shared" si="4"/>
        <v>493.40999999999997</v>
      </c>
      <c r="O83" s="201">
        <v>164.47</v>
      </c>
      <c r="P83" s="201">
        <f t="shared" si="5"/>
        <v>657.88</v>
      </c>
    </row>
    <row r="84" spans="2:16" ht="20.25" customHeight="1" x14ac:dyDescent="0.35">
      <c r="B84" s="320"/>
      <c r="C84" s="229"/>
      <c r="D84" s="240"/>
      <c r="E84" s="240"/>
      <c r="F84" s="240"/>
      <c r="G84" s="240"/>
      <c r="H84" s="241"/>
      <c r="I84" s="150">
        <v>30000</v>
      </c>
      <c r="J84" s="151">
        <v>11363</v>
      </c>
      <c r="K84" s="152">
        <v>73100</v>
      </c>
      <c r="L84" s="153" t="s">
        <v>148</v>
      </c>
      <c r="M84" s="205">
        <v>15117.93</v>
      </c>
      <c r="N84" s="201">
        <f t="shared" si="4"/>
        <v>15117.93</v>
      </c>
      <c r="O84" s="201">
        <v>5039.3100000000004</v>
      </c>
      <c r="P84" s="201">
        <f t="shared" si="5"/>
        <v>20157.240000000002</v>
      </c>
    </row>
    <row r="85" spans="2:16" ht="20.25" customHeight="1" x14ac:dyDescent="0.35">
      <c r="B85" s="320"/>
      <c r="C85" s="229"/>
      <c r="D85" s="240"/>
      <c r="E85" s="240"/>
      <c r="F85" s="240"/>
      <c r="G85" s="240"/>
      <c r="H85" s="241"/>
      <c r="I85" s="154">
        <v>30000</v>
      </c>
      <c r="J85" s="155">
        <v>11363</v>
      </c>
      <c r="K85" s="156">
        <v>73400</v>
      </c>
      <c r="L85" s="157" t="s">
        <v>149</v>
      </c>
      <c r="M85" s="205">
        <v>9434.85</v>
      </c>
      <c r="N85" s="201">
        <f t="shared" si="4"/>
        <v>9434.8499999999985</v>
      </c>
      <c r="O85" s="201">
        <v>3144.95</v>
      </c>
      <c r="P85" s="201">
        <f t="shared" si="5"/>
        <v>12579.8</v>
      </c>
    </row>
    <row r="86" spans="2:16" ht="27" hidden="1" customHeight="1" x14ac:dyDescent="0.35">
      <c r="B86" s="320"/>
      <c r="C86" s="229"/>
      <c r="D86" s="240"/>
      <c r="E86" s="240"/>
      <c r="F86" s="240"/>
      <c r="G86" s="240"/>
      <c r="H86" s="241"/>
      <c r="I86" s="59"/>
      <c r="J86" s="60"/>
      <c r="K86" s="61"/>
      <c r="L86" s="79"/>
      <c r="M86" s="206"/>
      <c r="N86" s="201">
        <f t="shared" si="4"/>
        <v>0</v>
      </c>
      <c r="O86" s="201"/>
      <c r="P86" s="201">
        <f t="shared" si="5"/>
        <v>0</v>
      </c>
    </row>
    <row r="87" spans="2:16" ht="21.75" hidden="1" customHeight="1" thickBot="1" x14ac:dyDescent="0.4">
      <c r="B87" s="320"/>
      <c r="C87" s="229"/>
      <c r="D87" s="240"/>
      <c r="E87" s="240"/>
      <c r="F87" s="240"/>
      <c r="G87" s="240"/>
      <c r="H87" s="241"/>
      <c r="I87" s="80"/>
      <c r="J87" s="81"/>
      <c r="K87" s="82"/>
      <c r="L87" s="83"/>
      <c r="M87" s="207"/>
      <c r="N87" s="201">
        <f t="shared" si="4"/>
        <v>0</v>
      </c>
      <c r="O87" s="201"/>
      <c r="P87" s="201">
        <f t="shared" si="5"/>
        <v>0</v>
      </c>
    </row>
    <row r="88" spans="2:16" ht="33" customHeight="1" x14ac:dyDescent="0.35">
      <c r="B88" s="320"/>
      <c r="C88" s="229"/>
      <c r="D88" s="240"/>
      <c r="E88" s="240"/>
      <c r="F88" s="240"/>
      <c r="G88" s="240"/>
      <c r="H88" s="241"/>
      <c r="I88" s="158">
        <v>30000</v>
      </c>
      <c r="J88" s="159">
        <v>11363</v>
      </c>
      <c r="K88" s="160">
        <v>74200</v>
      </c>
      <c r="L88" s="161" t="s">
        <v>150</v>
      </c>
      <c r="M88" s="205">
        <v>9868.41</v>
      </c>
      <c r="N88" s="201">
        <f t="shared" si="4"/>
        <v>9868.41</v>
      </c>
      <c r="O88" s="201">
        <v>3289.47</v>
      </c>
      <c r="P88" s="201">
        <f t="shared" si="5"/>
        <v>13157.88</v>
      </c>
    </row>
    <row r="89" spans="2:16" ht="21.75" customHeight="1" x14ac:dyDescent="0.35">
      <c r="B89" s="320"/>
      <c r="C89" s="229"/>
      <c r="D89" s="240"/>
      <c r="E89" s="240"/>
      <c r="F89" s="240"/>
      <c r="G89" s="240"/>
      <c r="H89" s="241"/>
      <c r="I89" s="162">
        <v>30000</v>
      </c>
      <c r="J89" s="163">
        <v>11363</v>
      </c>
      <c r="K89" s="164">
        <v>74500</v>
      </c>
      <c r="L89" s="165" t="s">
        <v>151</v>
      </c>
      <c r="M89" s="205">
        <v>6126.12</v>
      </c>
      <c r="N89" s="201">
        <f t="shared" si="4"/>
        <v>6126.12</v>
      </c>
      <c r="O89" s="201">
        <v>2042.04</v>
      </c>
      <c r="P89" s="201">
        <f t="shared" si="5"/>
        <v>8168.16</v>
      </c>
    </row>
    <row r="90" spans="2:16" ht="21.75" customHeight="1" x14ac:dyDescent="0.35">
      <c r="B90" s="320"/>
      <c r="C90" s="229"/>
      <c r="D90" s="240"/>
      <c r="E90" s="240"/>
      <c r="F90" s="240"/>
      <c r="G90" s="240"/>
      <c r="H90" s="241"/>
      <c r="I90" s="166"/>
      <c r="J90" s="166"/>
      <c r="K90" s="166"/>
      <c r="L90" s="166" t="s">
        <v>152</v>
      </c>
      <c r="M90" s="208">
        <f>SUM(M79:M89)</f>
        <v>374999.99999999988</v>
      </c>
      <c r="N90" s="201">
        <f>SUM(N79:N89)</f>
        <v>374999.99999999988</v>
      </c>
      <c r="O90" s="201">
        <f t="shared" ref="O90:P90" si="6">SUM(O79:O89)</f>
        <v>124999.99999999999</v>
      </c>
      <c r="P90" s="201">
        <f t="shared" si="6"/>
        <v>499999.99999999994</v>
      </c>
    </row>
    <row r="91" spans="2:16" ht="34.5" customHeight="1" thickBot="1" x14ac:dyDescent="0.4">
      <c r="B91" s="288" t="s">
        <v>64</v>
      </c>
      <c r="C91" s="289"/>
      <c r="D91" s="289"/>
      <c r="E91" s="289"/>
      <c r="F91" s="289"/>
      <c r="G91" s="289"/>
      <c r="H91" s="289"/>
      <c r="I91" s="289"/>
      <c r="J91" s="289"/>
      <c r="K91" s="289"/>
      <c r="L91" s="290"/>
      <c r="M91" s="209">
        <f>M90</f>
        <v>374999.99999999988</v>
      </c>
      <c r="N91" s="201">
        <f>N90</f>
        <v>374999.99999999988</v>
      </c>
      <c r="O91" s="201">
        <f t="shared" ref="O91:P91" si="7">O90</f>
        <v>124999.99999999999</v>
      </c>
      <c r="P91" s="201">
        <f t="shared" si="7"/>
        <v>499999.99999999994</v>
      </c>
    </row>
    <row r="92" spans="2:16" ht="33" customHeight="1" thickBot="1" x14ac:dyDescent="0.4">
      <c r="B92" s="291" t="s">
        <v>48</v>
      </c>
      <c r="C92" s="292"/>
      <c r="D92" s="292"/>
      <c r="E92" s="292"/>
      <c r="F92" s="292"/>
      <c r="G92" s="292"/>
      <c r="H92" s="292"/>
      <c r="I92" s="292"/>
      <c r="J92" s="292"/>
      <c r="K92" s="292"/>
      <c r="L92" s="292"/>
      <c r="M92" s="293"/>
    </row>
    <row r="93" spans="2:16" ht="22.5" customHeight="1" x14ac:dyDescent="0.35">
      <c r="B93" s="242" t="s">
        <v>16</v>
      </c>
      <c r="C93" s="294"/>
      <c r="D93" s="242" t="s">
        <v>12</v>
      </c>
      <c r="E93" s="243"/>
      <c r="F93" s="243"/>
      <c r="G93" s="243"/>
      <c r="H93" s="244"/>
      <c r="I93" s="242" t="s">
        <v>75</v>
      </c>
      <c r="J93" s="243"/>
      <c r="K93" s="243"/>
      <c r="L93" s="243"/>
      <c r="M93" s="244"/>
    </row>
    <row r="94" spans="2:16" ht="16" thickBot="1" x14ac:dyDescent="0.4">
      <c r="B94" s="295"/>
      <c r="C94" s="296"/>
      <c r="D94" s="295"/>
      <c r="E94" s="245"/>
      <c r="F94" s="245"/>
      <c r="G94" s="245"/>
      <c r="H94" s="246"/>
      <c r="I94" s="105" t="s">
        <v>24</v>
      </c>
      <c r="J94" s="245" t="s">
        <v>10</v>
      </c>
      <c r="K94" s="245"/>
      <c r="L94" s="245"/>
      <c r="M94" s="246"/>
    </row>
    <row r="95" spans="2:16" ht="48.75" customHeight="1" x14ac:dyDescent="0.35">
      <c r="B95" s="230" t="s">
        <v>107</v>
      </c>
      <c r="C95" s="231"/>
      <c r="D95" s="256">
        <v>3189</v>
      </c>
      <c r="E95" s="256"/>
      <c r="F95" s="256"/>
      <c r="G95" s="256"/>
      <c r="H95" s="256"/>
      <c r="I95" s="106">
        <v>3500</v>
      </c>
      <c r="J95" s="257" t="s">
        <v>108</v>
      </c>
      <c r="K95" s="257"/>
      <c r="L95" s="257"/>
      <c r="M95" s="258"/>
    </row>
    <row r="96" spans="2:16" ht="53.25" customHeight="1" thickBot="1" x14ac:dyDescent="0.4">
      <c r="B96" s="272" t="s">
        <v>109</v>
      </c>
      <c r="C96" s="273"/>
      <c r="D96" s="274">
        <v>0</v>
      </c>
      <c r="E96" s="274"/>
      <c r="F96" s="274"/>
      <c r="G96" s="274"/>
      <c r="H96" s="274"/>
      <c r="I96" s="107">
        <v>3</v>
      </c>
      <c r="J96" s="275" t="s">
        <v>110</v>
      </c>
      <c r="K96" s="275"/>
      <c r="L96" s="275"/>
      <c r="M96" s="276"/>
    </row>
    <row r="97" spans="2:16" ht="30.75" customHeight="1" x14ac:dyDescent="0.35">
      <c r="B97" s="112" t="s">
        <v>0</v>
      </c>
      <c r="C97" s="113" t="s">
        <v>22</v>
      </c>
      <c r="D97" s="259" t="s">
        <v>1</v>
      </c>
      <c r="E97" s="259"/>
      <c r="F97" s="259"/>
      <c r="G97" s="259"/>
      <c r="H97" s="259" t="s">
        <v>23</v>
      </c>
      <c r="I97" s="259" t="s">
        <v>2</v>
      </c>
      <c r="J97" s="259"/>
      <c r="K97" s="259"/>
      <c r="L97" s="259"/>
      <c r="M97" s="271"/>
    </row>
    <row r="98" spans="2:16" ht="65.25" customHeight="1" thickBot="1" x14ac:dyDescent="0.4">
      <c r="B98" s="77" t="s">
        <v>21</v>
      </c>
      <c r="C98" s="78" t="s">
        <v>25</v>
      </c>
      <c r="D98" s="78" t="s">
        <v>3</v>
      </c>
      <c r="E98" s="78" t="s">
        <v>4</v>
      </c>
      <c r="F98" s="78" t="s">
        <v>5</v>
      </c>
      <c r="G98" s="78" t="s">
        <v>6</v>
      </c>
      <c r="H98" s="270"/>
      <c r="I98" s="78" t="s">
        <v>7</v>
      </c>
      <c r="J98" s="78" t="s">
        <v>8</v>
      </c>
      <c r="K98" s="78" t="s">
        <v>9</v>
      </c>
      <c r="L98" s="78" t="s">
        <v>10</v>
      </c>
      <c r="M98" s="210" t="s">
        <v>11</v>
      </c>
      <c r="N98" s="128">
        <v>2020</v>
      </c>
      <c r="O98" s="128">
        <v>2021</v>
      </c>
      <c r="P98" s="128" t="s">
        <v>185</v>
      </c>
    </row>
    <row r="99" spans="2:16" ht="41.25" customHeight="1" x14ac:dyDescent="0.35">
      <c r="B99" s="286" t="s">
        <v>182</v>
      </c>
      <c r="C99" s="286" t="s">
        <v>209</v>
      </c>
      <c r="D99" s="76" t="s">
        <v>200</v>
      </c>
      <c r="E99" s="76"/>
      <c r="F99" s="76"/>
      <c r="G99" s="76"/>
      <c r="H99" s="336" t="s">
        <v>167</v>
      </c>
      <c r="I99" s="338">
        <v>30000</v>
      </c>
      <c r="J99" s="336">
        <v>11363</v>
      </c>
      <c r="K99" s="126">
        <v>72605</v>
      </c>
      <c r="L99" s="66" t="s">
        <v>157</v>
      </c>
      <c r="M99" s="211">
        <v>234000</v>
      </c>
      <c r="N99" s="200">
        <v>234000</v>
      </c>
      <c r="O99" s="200">
        <v>117000</v>
      </c>
      <c r="P99" s="200">
        <f>SUM(N99:O99)</f>
        <v>351000</v>
      </c>
    </row>
    <row r="100" spans="2:16" ht="128.25" customHeight="1" thickBot="1" x14ac:dyDescent="0.4">
      <c r="B100" s="287"/>
      <c r="C100" s="287"/>
      <c r="D100" s="74"/>
      <c r="E100" s="74" t="s">
        <v>200</v>
      </c>
      <c r="F100" s="74" t="s">
        <v>200</v>
      </c>
      <c r="G100" s="74" t="s">
        <v>200</v>
      </c>
      <c r="H100" s="337"/>
      <c r="I100" s="339"/>
      <c r="J100" s="337"/>
      <c r="K100" s="128">
        <v>71600</v>
      </c>
      <c r="L100" s="110" t="s">
        <v>158</v>
      </c>
      <c r="M100" s="212">
        <v>13500</v>
      </c>
      <c r="N100" s="200">
        <v>13500</v>
      </c>
      <c r="O100" s="200">
        <v>6666.55</v>
      </c>
      <c r="P100" s="200">
        <f>SUM(N100:O100)</f>
        <v>20166.55</v>
      </c>
    </row>
    <row r="101" spans="2:16" ht="32.25" customHeight="1" thickBot="1" x14ac:dyDescent="0.4">
      <c r="B101" s="288" t="s">
        <v>49</v>
      </c>
      <c r="C101" s="289"/>
      <c r="D101" s="289"/>
      <c r="E101" s="289"/>
      <c r="F101" s="289"/>
      <c r="G101" s="289"/>
      <c r="H101" s="289"/>
      <c r="I101" s="289"/>
      <c r="J101" s="289"/>
      <c r="K101" s="289"/>
      <c r="L101" s="290"/>
      <c r="M101" s="213">
        <f>SUM(M99:M100)</f>
        <v>247500</v>
      </c>
      <c r="N101" s="200">
        <f>SUM(N99:N100)</f>
        <v>247500</v>
      </c>
      <c r="O101" s="200">
        <f t="shared" ref="O101:P101" si="8">SUM(O99:O100)</f>
        <v>123666.55</v>
      </c>
      <c r="P101" s="200">
        <f t="shared" si="8"/>
        <v>371166.55</v>
      </c>
    </row>
    <row r="102" spans="2:16" ht="32.25" customHeight="1" thickBot="1" x14ac:dyDescent="0.4">
      <c r="B102" s="390" t="s">
        <v>65</v>
      </c>
      <c r="C102" s="391"/>
      <c r="D102" s="391"/>
      <c r="E102" s="391"/>
      <c r="F102" s="391"/>
      <c r="G102" s="391"/>
      <c r="H102" s="391"/>
      <c r="I102" s="391"/>
      <c r="J102" s="391"/>
      <c r="K102" s="391"/>
      <c r="L102" s="391"/>
      <c r="M102" s="202">
        <f>SUM(M91,M101)</f>
        <v>622499.99999999988</v>
      </c>
      <c r="N102" s="200">
        <f>N91+N101</f>
        <v>622499.99999999988</v>
      </c>
      <c r="O102" s="200">
        <f t="shared" ref="O102:P102" si="9">O91+O101</f>
        <v>248666.55</v>
      </c>
      <c r="P102" s="200">
        <f t="shared" si="9"/>
        <v>871166.54999999993</v>
      </c>
    </row>
    <row r="103" spans="2:16" ht="27.75" customHeight="1" thickBot="1" x14ac:dyDescent="0.4">
      <c r="B103" s="360" t="s">
        <v>111</v>
      </c>
      <c r="C103" s="361"/>
      <c r="D103" s="361"/>
      <c r="E103" s="361"/>
      <c r="F103" s="361"/>
      <c r="G103" s="361"/>
      <c r="H103" s="361"/>
      <c r="I103" s="361"/>
      <c r="J103" s="361"/>
      <c r="K103" s="361"/>
      <c r="L103" s="361"/>
      <c r="M103" s="362"/>
    </row>
    <row r="104" spans="2:16" ht="24.75" customHeight="1" thickBot="1" x14ac:dyDescent="0.4">
      <c r="B104" s="277" t="s">
        <v>14</v>
      </c>
      <c r="C104" s="314"/>
      <c r="D104" s="277" t="s">
        <v>12</v>
      </c>
      <c r="E104" s="278"/>
      <c r="F104" s="278"/>
      <c r="G104" s="278"/>
      <c r="H104" s="278"/>
      <c r="I104" s="281" t="s">
        <v>13</v>
      </c>
      <c r="J104" s="282"/>
      <c r="K104" s="282"/>
      <c r="L104" s="282"/>
      <c r="M104" s="283"/>
    </row>
    <row r="105" spans="2:16" ht="21" customHeight="1" thickBot="1" x14ac:dyDescent="0.4">
      <c r="B105" s="279"/>
      <c r="C105" s="363"/>
      <c r="D105" s="279"/>
      <c r="E105" s="280"/>
      <c r="F105" s="280"/>
      <c r="G105" s="280"/>
      <c r="H105" s="280"/>
      <c r="I105" s="73" t="s">
        <v>24</v>
      </c>
      <c r="J105" s="284" t="s">
        <v>10</v>
      </c>
      <c r="K105" s="284"/>
      <c r="L105" s="284"/>
      <c r="M105" s="285"/>
    </row>
    <row r="106" spans="2:16" ht="46.5" customHeight="1" x14ac:dyDescent="0.35">
      <c r="B106" s="340" t="s">
        <v>59</v>
      </c>
      <c r="C106" s="341"/>
      <c r="D106" s="435">
        <v>0</v>
      </c>
      <c r="E106" s="436"/>
      <c r="F106" s="436"/>
      <c r="G106" s="436"/>
      <c r="H106" s="436"/>
      <c r="I106" s="122">
        <v>0</v>
      </c>
      <c r="J106" s="345" t="s">
        <v>81</v>
      </c>
      <c r="K106" s="345"/>
      <c r="L106" s="345"/>
      <c r="M106" s="346"/>
    </row>
    <row r="107" spans="2:16" ht="63" customHeight="1" x14ac:dyDescent="0.35">
      <c r="B107" s="437" t="s">
        <v>112</v>
      </c>
      <c r="C107" s="438"/>
      <c r="D107" s="439">
        <v>0</v>
      </c>
      <c r="E107" s="440"/>
      <c r="F107" s="440"/>
      <c r="G107" s="440"/>
      <c r="H107" s="440"/>
      <c r="I107" s="49">
        <v>3</v>
      </c>
      <c r="J107" s="300" t="s">
        <v>113</v>
      </c>
      <c r="K107" s="300"/>
      <c r="L107" s="300"/>
      <c r="M107" s="301"/>
    </row>
    <row r="108" spans="2:16" ht="51.75" customHeight="1" thickBot="1" x14ac:dyDescent="0.4">
      <c r="B108" s="437" t="s">
        <v>179</v>
      </c>
      <c r="C108" s="438"/>
      <c r="D108" s="439">
        <v>0</v>
      </c>
      <c r="E108" s="440"/>
      <c r="F108" s="440"/>
      <c r="G108" s="440"/>
      <c r="H108" s="440"/>
      <c r="I108" s="49">
        <v>60</v>
      </c>
      <c r="J108" s="300" t="s">
        <v>180</v>
      </c>
      <c r="K108" s="300"/>
      <c r="L108" s="300"/>
      <c r="M108" s="301"/>
    </row>
    <row r="109" spans="2:16" ht="36.75" customHeight="1" thickBot="1" x14ac:dyDescent="0.4">
      <c r="B109" s="365" t="s">
        <v>15</v>
      </c>
      <c r="C109" s="366"/>
      <c r="D109" s="366"/>
      <c r="E109" s="366"/>
      <c r="F109" s="366"/>
      <c r="G109" s="366"/>
      <c r="H109" s="366"/>
      <c r="I109" s="366"/>
      <c r="J109" s="366"/>
      <c r="K109" s="366"/>
      <c r="L109" s="366"/>
      <c r="M109" s="367"/>
    </row>
    <row r="110" spans="2:16" ht="42" customHeight="1" thickBot="1" x14ac:dyDescent="0.4">
      <c r="B110" s="291" t="s">
        <v>114</v>
      </c>
      <c r="C110" s="292"/>
      <c r="D110" s="292"/>
      <c r="E110" s="292"/>
      <c r="F110" s="292"/>
      <c r="G110" s="292"/>
      <c r="H110" s="292"/>
      <c r="I110" s="292"/>
      <c r="J110" s="292"/>
      <c r="K110" s="292"/>
      <c r="L110" s="292"/>
      <c r="M110" s="293"/>
    </row>
    <row r="111" spans="2:16" ht="27" customHeight="1" thickBot="1" x14ac:dyDescent="0.4">
      <c r="B111" s="242" t="s">
        <v>16</v>
      </c>
      <c r="C111" s="294"/>
      <c r="D111" s="242" t="s">
        <v>12</v>
      </c>
      <c r="E111" s="243"/>
      <c r="F111" s="243"/>
      <c r="G111" s="243"/>
      <c r="H111" s="244"/>
      <c r="I111" s="281" t="s">
        <v>13</v>
      </c>
      <c r="J111" s="282"/>
      <c r="K111" s="282"/>
      <c r="L111" s="282"/>
      <c r="M111" s="283"/>
    </row>
    <row r="112" spans="2:16" ht="19.5" customHeight="1" thickBot="1" x14ac:dyDescent="0.4">
      <c r="B112" s="295"/>
      <c r="C112" s="296"/>
      <c r="D112" s="295"/>
      <c r="E112" s="245"/>
      <c r="F112" s="245"/>
      <c r="G112" s="245"/>
      <c r="H112" s="246"/>
      <c r="I112" s="88" t="s">
        <v>24</v>
      </c>
      <c r="J112" s="245" t="s">
        <v>10</v>
      </c>
      <c r="K112" s="245"/>
      <c r="L112" s="245"/>
      <c r="M112" s="246"/>
    </row>
    <row r="113" spans="2:16" ht="57.75" customHeight="1" x14ac:dyDescent="0.35">
      <c r="B113" s="446" t="s">
        <v>115</v>
      </c>
      <c r="C113" s="447"/>
      <c r="D113" s="371" t="s">
        <v>116</v>
      </c>
      <c r="E113" s="371"/>
      <c r="F113" s="371"/>
      <c r="G113" s="371"/>
      <c r="H113" s="371"/>
      <c r="I113" s="123">
        <v>0</v>
      </c>
      <c r="J113" s="398" t="s">
        <v>126</v>
      </c>
      <c r="K113" s="398"/>
      <c r="L113" s="398"/>
      <c r="M113" s="399"/>
    </row>
    <row r="114" spans="2:16" ht="51" customHeight="1" x14ac:dyDescent="0.35">
      <c r="B114" s="441" t="s">
        <v>117</v>
      </c>
      <c r="C114" s="442"/>
      <c r="D114" s="443" t="s">
        <v>116</v>
      </c>
      <c r="E114" s="443"/>
      <c r="F114" s="443"/>
      <c r="G114" s="443"/>
      <c r="H114" s="443"/>
      <c r="I114" s="99" t="s">
        <v>118</v>
      </c>
      <c r="J114" s="298" t="s">
        <v>119</v>
      </c>
      <c r="K114" s="298"/>
      <c r="L114" s="298"/>
      <c r="M114" s="412"/>
    </row>
    <row r="115" spans="2:16" ht="51.75" customHeight="1" thickBot="1" x14ac:dyDescent="0.4">
      <c r="B115" s="444" t="s">
        <v>120</v>
      </c>
      <c r="C115" s="445"/>
      <c r="D115" s="274" t="s">
        <v>116</v>
      </c>
      <c r="E115" s="274"/>
      <c r="F115" s="274"/>
      <c r="G115" s="274"/>
      <c r="H115" s="274"/>
      <c r="I115" s="92" t="s">
        <v>118</v>
      </c>
      <c r="J115" s="275" t="s">
        <v>121</v>
      </c>
      <c r="K115" s="275"/>
      <c r="L115" s="275"/>
      <c r="M115" s="276"/>
    </row>
    <row r="116" spans="2:16" ht="26.25" customHeight="1" thickBot="1" x14ac:dyDescent="0.4">
      <c r="B116" s="90" t="s">
        <v>0</v>
      </c>
      <c r="C116" s="90" t="s">
        <v>22</v>
      </c>
      <c r="D116" s="247" t="s">
        <v>1</v>
      </c>
      <c r="E116" s="248"/>
      <c r="F116" s="248"/>
      <c r="G116" s="249"/>
      <c r="H116" s="250" t="s">
        <v>23</v>
      </c>
      <c r="I116" s="247" t="s">
        <v>2</v>
      </c>
      <c r="J116" s="248"/>
      <c r="K116" s="248"/>
      <c r="L116" s="248"/>
      <c r="M116" s="249"/>
    </row>
    <row r="117" spans="2:16" ht="69.75" customHeight="1" thickBot="1" x14ac:dyDescent="0.4">
      <c r="B117" s="50" t="s">
        <v>21</v>
      </c>
      <c r="C117" s="51" t="s">
        <v>25</v>
      </c>
      <c r="D117" s="51" t="s">
        <v>3</v>
      </c>
      <c r="E117" s="51" t="s">
        <v>4</v>
      </c>
      <c r="F117" s="51" t="s">
        <v>5</v>
      </c>
      <c r="G117" s="51" t="s">
        <v>6</v>
      </c>
      <c r="H117" s="247"/>
      <c r="I117" s="51" t="s">
        <v>7</v>
      </c>
      <c r="J117" s="51" t="s">
        <v>8</v>
      </c>
      <c r="K117" s="51" t="s">
        <v>9</v>
      </c>
      <c r="L117" s="51" t="s">
        <v>10</v>
      </c>
      <c r="M117" s="50" t="s">
        <v>11</v>
      </c>
      <c r="N117" s="128">
        <v>2020</v>
      </c>
      <c r="O117" s="128">
        <v>2021</v>
      </c>
      <c r="P117" s="128" t="s">
        <v>185</v>
      </c>
    </row>
    <row r="118" spans="2:16" ht="29.25" customHeight="1" x14ac:dyDescent="0.35">
      <c r="B118" s="260" t="s">
        <v>176</v>
      </c>
      <c r="C118" s="450" t="s">
        <v>210</v>
      </c>
      <c r="D118" s="264" t="s">
        <v>200</v>
      </c>
      <c r="E118" s="266" t="s">
        <v>200</v>
      </c>
      <c r="F118" s="266" t="s">
        <v>200</v>
      </c>
      <c r="G118" s="268" t="s">
        <v>200</v>
      </c>
      <c r="H118" s="251" t="s">
        <v>168</v>
      </c>
      <c r="I118" s="253">
        <v>30000</v>
      </c>
      <c r="J118" s="255">
        <v>11363</v>
      </c>
      <c r="K118" s="234">
        <v>72605</v>
      </c>
      <c r="L118" s="236" t="s">
        <v>157</v>
      </c>
      <c r="M118" s="238">
        <v>80000</v>
      </c>
      <c r="N118" s="232">
        <v>80000</v>
      </c>
      <c r="O118" s="232">
        <v>0</v>
      </c>
      <c r="P118" s="232">
        <f>SUM(N118:O119)</f>
        <v>80000</v>
      </c>
    </row>
    <row r="119" spans="2:16" ht="172.5" customHeight="1" thickBot="1" x14ac:dyDescent="0.4">
      <c r="B119" s="261"/>
      <c r="C119" s="451"/>
      <c r="D119" s="265"/>
      <c r="E119" s="267"/>
      <c r="F119" s="267"/>
      <c r="G119" s="269"/>
      <c r="H119" s="252"/>
      <c r="I119" s="254"/>
      <c r="J119" s="237"/>
      <c r="K119" s="235"/>
      <c r="L119" s="237"/>
      <c r="M119" s="239"/>
      <c r="N119" s="233"/>
      <c r="O119" s="233"/>
      <c r="P119" s="233"/>
    </row>
    <row r="120" spans="2:16" ht="36.75" customHeight="1" thickBot="1" x14ac:dyDescent="0.4">
      <c r="B120" s="311" t="s">
        <v>122</v>
      </c>
      <c r="C120" s="408"/>
      <c r="D120" s="408"/>
      <c r="E120" s="408"/>
      <c r="F120" s="408"/>
      <c r="G120" s="408"/>
      <c r="H120" s="408"/>
      <c r="I120" s="408"/>
      <c r="J120" s="408"/>
      <c r="K120" s="408"/>
      <c r="L120" s="409"/>
      <c r="M120" s="214">
        <f>SUM(M118:M119)</f>
        <v>80000</v>
      </c>
      <c r="N120" s="200">
        <f>SUM(N118)</f>
        <v>80000</v>
      </c>
      <c r="O120" s="200">
        <f t="shared" ref="O120:P120" si="10">SUM(O118)</f>
        <v>0</v>
      </c>
      <c r="P120" s="200">
        <f t="shared" si="10"/>
        <v>80000</v>
      </c>
    </row>
    <row r="121" spans="2:16" ht="36.75" customHeight="1" thickBot="1" x14ac:dyDescent="0.4">
      <c r="B121" s="291" t="s">
        <v>123</v>
      </c>
      <c r="C121" s="292"/>
      <c r="D121" s="292"/>
      <c r="E121" s="292"/>
      <c r="F121" s="292"/>
      <c r="G121" s="292"/>
      <c r="H121" s="292"/>
      <c r="I121" s="292"/>
      <c r="J121" s="292"/>
      <c r="K121" s="292"/>
      <c r="L121" s="292"/>
      <c r="M121" s="293"/>
    </row>
    <row r="122" spans="2:16" ht="16" thickBot="1" x14ac:dyDescent="0.4">
      <c r="B122" s="242" t="s">
        <v>16</v>
      </c>
      <c r="C122" s="294"/>
      <c r="D122" s="242" t="s">
        <v>12</v>
      </c>
      <c r="E122" s="243"/>
      <c r="F122" s="243"/>
      <c r="G122" s="243"/>
      <c r="H122" s="244"/>
      <c r="I122" s="281" t="s">
        <v>13</v>
      </c>
      <c r="J122" s="282"/>
      <c r="K122" s="282"/>
      <c r="L122" s="282"/>
      <c r="M122" s="283"/>
    </row>
    <row r="123" spans="2:16" ht="26.25" customHeight="1" thickBot="1" x14ac:dyDescent="0.4">
      <c r="B123" s="295"/>
      <c r="C123" s="296"/>
      <c r="D123" s="295"/>
      <c r="E123" s="245"/>
      <c r="F123" s="245"/>
      <c r="G123" s="245"/>
      <c r="H123" s="246"/>
      <c r="I123" s="88" t="s">
        <v>24</v>
      </c>
      <c r="J123" s="245" t="s">
        <v>10</v>
      </c>
      <c r="K123" s="245"/>
      <c r="L123" s="245"/>
      <c r="M123" s="246"/>
    </row>
    <row r="124" spans="2:16" ht="41.25" customHeight="1" x14ac:dyDescent="0.35">
      <c r="B124" s="446" t="s">
        <v>124</v>
      </c>
      <c r="C124" s="447"/>
      <c r="D124" s="371">
        <v>0</v>
      </c>
      <c r="E124" s="371"/>
      <c r="F124" s="371"/>
      <c r="G124" s="371"/>
      <c r="H124" s="371"/>
      <c r="I124" s="123">
        <v>0</v>
      </c>
      <c r="J124" s="398" t="s">
        <v>125</v>
      </c>
      <c r="K124" s="398"/>
      <c r="L124" s="398"/>
      <c r="M124" s="399"/>
    </row>
    <row r="125" spans="2:16" ht="62.25" customHeight="1" x14ac:dyDescent="0.35">
      <c r="B125" s="452" t="s">
        <v>127</v>
      </c>
      <c r="C125" s="453"/>
      <c r="D125" s="443">
        <v>0</v>
      </c>
      <c r="E125" s="443"/>
      <c r="F125" s="443"/>
      <c r="G125" s="443"/>
      <c r="H125" s="443"/>
      <c r="I125" s="99">
        <v>600</v>
      </c>
      <c r="J125" s="300" t="s">
        <v>128</v>
      </c>
      <c r="K125" s="300"/>
      <c r="L125" s="300"/>
      <c r="M125" s="301"/>
    </row>
    <row r="126" spans="2:16" ht="36.75" customHeight="1" thickBot="1" x14ac:dyDescent="0.4">
      <c r="B126" s="90" t="s">
        <v>0</v>
      </c>
      <c r="C126" s="90" t="s">
        <v>22</v>
      </c>
      <c r="D126" s="247" t="s">
        <v>1</v>
      </c>
      <c r="E126" s="248"/>
      <c r="F126" s="248"/>
      <c r="G126" s="249"/>
      <c r="H126" s="250" t="s">
        <v>23</v>
      </c>
      <c r="I126" s="247" t="s">
        <v>2</v>
      </c>
      <c r="J126" s="248"/>
      <c r="K126" s="248"/>
      <c r="L126" s="248"/>
      <c r="M126" s="249"/>
    </row>
    <row r="127" spans="2:16" ht="62.25" customHeight="1" thickBot="1" x14ac:dyDescent="0.4">
      <c r="B127" s="50" t="s">
        <v>21</v>
      </c>
      <c r="C127" s="51" t="s">
        <v>25</v>
      </c>
      <c r="D127" s="51" t="s">
        <v>3</v>
      </c>
      <c r="E127" s="51" t="s">
        <v>4</v>
      </c>
      <c r="F127" s="51" t="s">
        <v>5</v>
      </c>
      <c r="G127" s="51" t="s">
        <v>6</v>
      </c>
      <c r="H127" s="247"/>
      <c r="I127" s="51" t="s">
        <v>7</v>
      </c>
      <c r="J127" s="51" t="s">
        <v>8</v>
      </c>
      <c r="K127" s="51" t="s">
        <v>9</v>
      </c>
      <c r="L127" s="51" t="s">
        <v>10</v>
      </c>
      <c r="M127" s="50" t="s">
        <v>11</v>
      </c>
      <c r="N127" s="128">
        <v>2020</v>
      </c>
      <c r="O127" s="128">
        <v>2021</v>
      </c>
      <c r="P127" s="128" t="s">
        <v>185</v>
      </c>
    </row>
    <row r="128" spans="2:16" ht="36.75" customHeight="1" x14ac:dyDescent="0.35">
      <c r="B128" s="260" t="s">
        <v>202</v>
      </c>
      <c r="C128" s="262" t="s">
        <v>211</v>
      </c>
      <c r="D128" s="264" t="s">
        <v>200</v>
      </c>
      <c r="E128" s="266" t="s">
        <v>200</v>
      </c>
      <c r="F128" s="266" t="s">
        <v>200</v>
      </c>
      <c r="G128" s="268" t="s">
        <v>200</v>
      </c>
      <c r="H128" s="251" t="s">
        <v>167</v>
      </c>
      <c r="I128" s="253">
        <v>30000</v>
      </c>
      <c r="J128" s="255">
        <v>11363</v>
      </c>
      <c r="K128" s="93">
        <v>72605</v>
      </c>
      <c r="L128" s="87" t="s">
        <v>157</v>
      </c>
      <c r="M128" s="215">
        <v>75000</v>
      </c>
      <c r="N128" s="200">
        <v>75000</v>
      </c>
      <c r="O128" s="200">
        <v>25000</v>
      </c>
      <c r="P128" s="200">
        <f>SUM(N128:O128)</f>
        <v>100000</v>
      </c>
    </row>
    <row r="129" spans="2:16" ht="182.15" customHeight="1" thickBot="1" x14ac:dyDescent="0.4">
      <c r="B129" s="261"/>
      <c r="C129" s="263"/>
      <c r="D129" s="265"/>
      <c r="E129" s="267"/>
      <c r="F129" s="267"/>
      <c r="G129" s="269"/>
      <c r="H129" s="252"/>
      <c r="I129" s="254"/>
      <c r="J129" s="237"/>
      <c r="K129" s="125">
        <v>72605</v>
      </c>
      <c r="L129" s="127" t="s">
        <v>157</v>
      </c>
      <c r="M129" s="216">
        <v>20000</v>
      </c>
      <c r="N129" s="200">
        <v>20000</v>
      </c>
      <c r="O129" s="200">
        <v>0</v>
      </c>
      <c r="P129" s="200">
        <f>SUM(N129:O129)</f>
        <v>20000</v>
      </c>
    </row>
    <row r="130" spans="2:16" ht="36.75" customHeight="1" thickBot="1" x14ac:dyDescent="0.4">
      <c r="B130" s="311" t="s">
        <v>50</v>
      </c>
      <c r="C130" s="408"/>
      <c r="D130" s="408"/>
      <c r="E130" s="408"/>
      <c r="F130" s="408"/>
      <c r="G130" s="408"/>
      <c r="H130" s="408"/>
      <c r="I130" s="408"/>
      <c r="J130" s="408"/>
      <c r="K130" s="408"/>
      <c r="L130" s="409"/>
      <c r="M130" s="214">
        <f>SUM(M128:M129)</f>
        <v>95000</v>
      </c>
      <c r="N130" s="200">
        <f>SUM(N128:N129)</f>
        <v>95000</v>
      </c>
      <c r="O130" s="200">
        <f t="shared" ref="O130:P130" si="11">SUM(O128:O129)</f>
        <v>25000</v>
      </c>
      <c r="P130" s="200">
        <f t="shared" si="11"/>
        <v>120000</v>
      </c>
    </row>
    <row r="131" spans="2:16" ht="28.5" customHeight="1" thickBot="1" x14ac:dyDescent="0.4">
      <c r="B131" s="448" t="s">
        <v>66</v>
      </c>
      <c r="C131" s="449"/>
      <c r="D131" s="449"/>
      <c r="E131" s="449"/>
      <c r="F131" s="449"/>
      <c r="G131" s="449"/>
      <c r="H131" s="449"/>
      <c r="I131" s="449"/>
      <c r="J131" s="449"/>
      <c r="K131" s="449"/>
      <c r="L131" s="449"/>
      <c r="M131" s="217">
        <f>SUM(M120)+M130</f>
        <v>175000</v>
      </c>
      <c r="N131" s="200">
        <f>N130+N120</f>
        <v>175000</v>
      </c>
      <c r="O131" s="200">
        <f t="shared" ref="O131:P131" si="12">O130+O120</f>
        <v>25000</v>
      </c>
      <c r="P131" s="200">
        <f t="shared" si="12"/>
        <v>200000</v>
      </c>
    </row>
    <row r="132" spans="2:16" ht="27" customHeight="1" thickBot="1" x14ac:dyDescent="0.4">
      <c r="B132" s="291" t="s">
        <v>51</v>
      </c>
      <c r="C132" s="292"/>
      <c r="D132" s="292"/>
      <c r="E132" s="292"/>
      <c r="F132" s="292"/>
      <c r="G132" s="292"/>
      <c r="H132" s="292"/>
      <c r="I132" s="292"/>
      <c r="J132" s="292"/>
      <c r="K132" s="292"/>
      <c r="L132" s="292"/>
      <c r="M132" s="293"/>
    </row>
    <row r="133" spans="2:16" ht="25.5" customHeight="1" x14ac:dyDescent="0.35">
      <c r="B133" s="242" t="s">
        <v>14</v>
      </c>
      <c r="C133" s="243"/>
      <c r="D133" s="243" t="s">
        <v>12</v>
      </c>
      <c r="E133" s="243"/>
      <c r="F133" s="243"/>
      <c r="G133" s="243"/>
      <c r="H133" s="243"/>
      <c r="I133" s="243" t="s">
        <v>13</v>
      </c>
      <c r="J133" s="243"/>
      <c r="K133" s="243"/>
      <c r="L133" s="243"/>
      <c r="M133" s="244"/>
    </row>
    <row r="134" spans="2:16" ht="24" customHeight="1" thickBot="1" x14ac:dyDescent="0.4">
      <c r="B134" s="417"/>
      <c r="C134" s="284"/>
      <c r="D134" s="284"/>
      <c r="E134" s="284"/>
      <c r="F134" s="284"/>
      <c r="G134" s="284"/>
      <c r="H134" s="284"/>
      <c r="I134" s="91" t="s">
        <v>24</v>
      </c>
      <c r="J134" s="284" t="s">
        <v>10</v>
      </c>
      <c r="K134" s="284"/>
      <c r="L134" s="284"/>
      <c r="M134" s="285"/>
    </row>
    <row r="135" spans="2:16" ht="38.25" customHeight="1" thickBot="1" x14ac:dyDescent="0.4">
      <c r="B135" s="454" t="s">
        <v>129</v>
      </c>
      <c r="C135" s="455"/>
      <c r="D135" s="456">
        <v>0</v>
      </c>
      <c r="E135" s="457"/>
      <c r="F135" s="457"/>
      <c r="G135" s="457"/>
      <c r="H135" s="457"/>
      <c r="I135" s="100">
        <v>8</v>
      </c>
      <c r="J135" s="387" t="s">
        <v>130</v>
      </c>
      <c r="K135" s="388"/>
      <c r="L135" s="388"/>
      <c r="M135" s="389"/>
    </row>
    <row r="136" spans="2:16" ht="26.25" customHeight="1" thickBot="1" x14ac:dyDescent="0.4">
      <c r="B136" s="365" t="s">
        <v>15</v>
      </c>
      <c r="C136" s="366"/>
      <c r="D136" s="366"/>
      <c r="E136" s="366"/>
      <c r="F136" s="366"/>
      <c r="G136" s="366"/>
      <c r="H136" s="366"/>
      <c r="I136" s="366"/>
      <c r="J136" s="366"/>
      <c r="K136" s="366"/>
      <c r="L136" s="366"/>
      <c r="M136" s="367"/>
    </row>
    <row r="137" spans="2:16" ht="36.75" customHeight="1" thickBot="1" x14ac:dyDescent="0.4">
      <c r="B137" s="291" t="s">
        <v>53</v>
      </c>
      <c r="C137" s="292"/>
      <c r="D137" s="292"/>
      <c r="E137" s="292"/>
      <c r="F137" s="292"/>
      <c r="G137" s="292"/>
      <c r="H137" s="292"/>
      <c r="I137" s="292"/>
      <c r="J137" s="292"/>
      <c r="K137" s="292"/>
      <c r="L137" s="292"/>
      <c r="M137" s="293"/>
    </row>
    <row r="138" spans="2:16" ht="27" customHeight="1" x14ac:dyDescent="0.35">
      <c r="B138" s="242" t="s">
        <v>16</v>
      </c>
      <c r="C138" s="294"/>
      <c r="D138" s="242" t="s">
        <v>12</v>
      </c>
      <c r="E138" s="243"/>
      <c r="F138" s="243"/>
      <c r="G138" s="243"/>
      <c r="H138" s="294"/>
      <c r="I138" s="242" t="s">
        <v>17</v>
      </c>
      <c r="J138" s="243"/>
      <c r="K138" s="243"/>
      <c r="L138" s="243"/>
      <c r="M138" s="244"/>
    </row>
    <row r="139" spans="2:16" ht="30.75" customHeight="1" thickBot="1" x14ac:dyDescent="0.4">
      <c r="B139" s="295"/>
      <c r="C139" s="296"/>
      <c r="D139" s="295"/>
      <c r="E139" s="245"/>
      <c r="F139" s="245"/>
      <c r="G139" s="245"/>
      <c r="H139" s="296"/>
      <c r="I139" s="88" t="s">
        <v>24</v>
      </c>
      <c r="J139" s="245" t="s">
        <v>10</v>
      </c>
      <c r="K139" s="245"/>
      <c r="L139" s="245"/>
      <c r="M139" s="246"/>
    </row>
    <row r="140" spans="2:16" ht="42.75" customHeight="1" x14ac:dyDescent="0.35">
      <c r="B140" s="461" t="s">
        <v>131</v>
      </c>
      <c r="C140" s="462"/>
      <c r="D140" s="463">
        <v>0</v>
      </c>
      <c r="E140" s="463"/>
      <c r="F140" s="463"/>
      <c r="G140" s="463"/>
      <c r="H140" s="463"/>
      <c r="I140" s="102">
        <v>8</v>
      </c>
      <c r="J140" s="462" t="s">
        <v>132</v>
      </c>
      <c r="K140" s="462"/>
      <c r="L140" s="462"/>
      <c r="M140" s="464"/>
    </row>
    <row r="141" spans="2:16" ht="53.25" customHeight="1" x14ac:dyDescent="0.35">
      <c r="B141" s="458" t="s">
        <v>173</v>
      </c>
      <c r="C141" s="300"/>
      <c r="D141" s="299">
        <v>0</v>
      </c>
      <c r="E141" s="299"/>
      <c r="F141" s="299"/>
      <c r="G141" s="299"/>
      <c r="H141" s="299"/>
      <c r="I141" s="101">
        <v>10</v>
      </c>
      <c r="J141" s="300" t="s">
        <v>174</v>
      </c>
      <c r="K141" s="465"/>
      <c r="L141" s="465"/>
      <c r="M141" s="466"/>
    </row>
    <row r="142" spans="2:16" ht="30.75" customHeight="1" x14ac:dyDescent="0.35">
      <c r="B142" s="458" t="s">
        <v>133</v>
      </c>
      <c r="C142" s="300"/>
      <c r="D142" s="299">
        <v>0</v>
      </c>
      <c r="E142" s="299"/>
      <c r="F142" s="299"/>
      <c r="G142" s="299"/>
      <c r="H142" s="299"/>
      <c r="I142" s="101">
        <v>4</v>
      </c>
      <c r="J142" s="300" t="s">
        <v>134</v>
      </c>
      <c r="K142" s="300"/>
      <c r="L142" s="300"/>
      <c r="M142" s="301"/>
    </row>
    <row r="143" spans="2:16" ht="39.75" customHeight="1" thickBot="1" x14ac:dyDescent="0.4">
      <c r="B143" s="272"/>
      <c r="C143" s="273"/>
      <c r="D143" s="459"/>
      <c r="E143" s="459"/>
      <c r="F143" s="459"/>
      <c r="G143" s="459"/>
      <c r="H143" s="459"/>
      <c r="I143" s="103"/>
      <c r="J143" s="406"/>
      <c r="K143" s="406"/>
      <c r="L143" s="406"/>
      <c r="M143" s="460"/>
    </row>
    <row r="144" spans="2:16" ht="27" customHeight="1" thickBot="1" x14ac:dyDescent="0.4">
      <c r="B144" s="90" t="s">
        <v>0</v>
      </c>
      <c r="C144" s="90" t="s">
        <v>22</v>
      </c>
      <c r="D144" s="247" t="s">
        <v>1</v>
      </c>
      <c r="E144" s="248"/>
      <c r="F144" s="248"/>
      <c r="G144" s="249"/>
      <c r="H144" s="250" t="s">
        <v>23</v>
      </c>
      <c r="I144" s="247" t="s">
        <v>2</v>
      </c>
      <c r="J144" s="248"/>
      <c r="K144" s="248"/>
      <c r="L144" s="248"/>
      <c r="M144" s="249"/>
    </row>
    <row r="145" spans="2:16" ht="78" customHeight="1" thickBot="1" x14ac:dyDescent="0.4">
      <c r="B145" s="8" t="s">
        <v>21</v>
      </c>
      <c r="C145" s="9" t="s">
        <v>25</v>
      </c>
      <c r="D145" s="9" t="s">
        <v>3</v>
      </c>
      <c r="E145" s="9" t="s">
        <v>4</v>
      </c>
      <c r="F145" s="9" t="s">
        <v>5</v>
      </c>
      <c r="G145" s="9" t="s">
        <v>6</v>
      </c>
      <c r="H145" s="250"/>
      <c r="I145" s="9" t="s">
        <v>7</v>
      </c>
      <c r="J145" s="9" t="s">
        <v>8</v>
      </c>
      <c r="K145" s="9" t="s">
        <v>9</v>
      </c>
      <c r="L145" s="9" t="s">
        <v>10</v>
      </c>
      <c r="M145" s="8" t="s">
        <v>11</v>
      </c>
      <c r="N145" s="128">
        <v>2020</v>
      </c>
      <c r="O145" s="128">
        <v>2021</v>
      </c>
      <c r="P145" s="128" t="s">
        <v>185</v>
      </c>
    </row>
    <row r="146" spans="2:16" ht="81.75" customHeight="1" x14ac:dyDescent="0.35">
      <c r="B146" s="482" t="s">
        <v>203</v>
      </c>
      <c r="C146" s="485" t="s">
        <v>204</v>
      </c>
      <c r="D146" s="488" t="s">
        <v>212</v>
      </c>
      <c r="E146" s="234" t="s">
        <v>200</v>
      </c>
      <c r="F146" s="234" t="s">
        <v>200</v>
      </c>
      <c r="G146" s="491" t="s">
        <v>200</v>
      </c>
      <c r="H146" s="492" t="s">
        <v>166</v>
      </c>
      <c r="I146" s="469">
        <v>30000</v>
      </c>
      <c r="J146" s="472">
        <v>11363</v>
      </c>
      <c r="K146" s="72">
        <v>71400</v>
      </c>
      <c r="L146" s="170" t="s">
        <v>163</v>
      </c>
      <c r="M146" s="218">
        <f>200000+30668.15+86.34</f>
        <v>230754.49</v>
      </c>
      <c r="N146" s="221">
        <v>200000</v>
      </c>
      <c r="O146" s="221">
        <v>103696.07</v>
      </c>
      <c r="P146" s="221">
        <f>SUM(N146:O146)</f>
        <v>303696.07</v>
      </c>
    </row>
    <row r="147" spans="2:16" ht="81.75" customHeight="1" x14ac:dyDescent="0.35">
      <c r="B147" s="483"/>
      <c r="C147" s="486"/>
      <c r="D147" s="489"/>
      <c r="E147" s="266"/>
      <c r="F147" s="266"/>
      <c r="G147" s="268"/>
      <c r="H147" s="251"/>
      <c r="I147" s="470"/>
      <c r="J147" s="473"/>
      <c r="K147" s="171">
        <v>74200</v>
      </c>
      <c r="L147" s="170" t="s">
        <v>172</v>
      </c>
      <c r="M147" s="218">
        <v>18000</v>
      </c>
      <c r="N147" s="221">
        <v>18000</v>
      </c>
      <c r="O147" s="221">
        <v>2000</v>
      </c>
      <c r="P147" s="221">
        <f t="shared" ref="P147:P149" si="13">SUM(N147:O147)</f>
        <v>20000</v>
      </c>
    </row>
    <row r="148" spans="2:16" ht="125.15" customHeight="1" x14ac:dyDescent="0.35">
      <c r="B148" s="483"/>
      <c r="C148" s="486"/>
      <c r="D148" s="489"/>
      <c r="E148" s="266"/>
      <c r="F148" s="266"/>
      <c r="G148" s="268"/>
      <c r="H148" s="251"/>
      <c r="I148" s="470"/>
      <c r="J148" s="473"/>
      <c r="K148" s="58">
        <v>73100</v>
      </c>
      <c r="L148" s="57" t="s">
        <v>164</v>
      </c>
      <c r="M148" s="218">
        <v>19000</v>
      </c>
      <c r="N148" s="221">
        <f>19000</f>
        <v>19000</v>
      </c>
      <c r="O148" s="221">
        <v>6000</v>
      </c>
      <c r="P148" s="221">
        <f t="shared" si="13"/>
        <v>25000</v>
      </c>
    </row>
    <row r="149" spans="2:16" ht="220.5" customHeight="1" thickBot="1" x14ac:dyDescent="0.4">
      <c r="B149" s="484"/>
      <c r="C149" s="487"/>
      <c r="D149" s="490"/>
      <c r="E149" s="267"/>
      <c r="F149" s="267"/>
      <c r="G149" s="269"/>
      <c r="H149" s="252"/>
      <c r="I149" s="471"/>
      <c r="J149" s="474"/>
      <c r="K149" s="62">
        <v>74500</v>
      </c>
      <c r="L149" s="168" t="s">
        <v>165</v>
      </c>
      <c r="M149" s="219">
        <v>15000</v>
      </c>
      <c r="N149" s="221">
        <v>15000</v>
      </c>
      <c r="O149" s="221">
        <v>10000</v>
      </c>
      <c r="P149" s="221">
        <f t="shared" si="13"/>
        <v>25000</v>
      </c>
    </row>
    <row r="150" spans="2:16" ht="24" customHeight="1" thickBot="1" x14ac:dyDescent="0.4">
      <c r="B150" s="475" t="s">
        <v>52</v>
      </c>
      <c r="C150" s="476"/>
      <c r="D150" s="476"/>
      <c r="E150" s="476"/>
      <c r="F150" s="476"/>
      <c r="G150" s="476"/>
      <c r="H150" s="476"/>
      <c r="I150" s="476"/>
      <c r="J150" s="476"/>
      <c r="K150" s="476"/>
      <c r="L150" s="477"/>
      <c r="M150" s="220">
        <f>SUM(M146:M149)</f>
        <v>282754.49</v>
      </c>
      <c r="N150" s="225">
        <f>SUM(N146:N149)</f>
        <v>252000</v>
      </c>
      <c r="O150" s="225">
        <f t="shared" ref="O150:P150" si="14">SUM(O146:O149)</f>
        <v>121696.07</v>
      </c>
      <c r="P150" s="225">
        <f t="shared" si="14"/>
        <v>373696.07</v>
      </c>
    </row>
    <row r="151" spans="2:16" ht="28.5" customHeight="1" thickBot="1" x14ac:dyDescent="0.4">
      <c r="B151" s="390"/>
      <c r="C151" s="391"/>
      <c r="D151" s="391"/>
      <c r="E151" s="391"/>
      <c r="F151" s="391"/>
      <c r="G151" s="391"/>
      <c r="H151" s="391"/>
      <c r="I151" s="391"/>
      <c r="J151" s="391"/>
      <c r="K151" s="391"/>
      <c r="L151" s="391"/>
      <c r="M151" s="202">
        <f>SUM(M150)</f>
        <v>282754.49</v>
      </c>
      <c r="N151" s="200">
        <f>N150</f>
        <v>252000</v>
      </c>
      <c r="O151" s="200">
        <f t="shared" ref="O151:P151" si="15">O150</f>
        <v>121696.07</v>
      </c>
      <c r="P151" s="200">
        <f t="shared" si="15"/>
        <v>373696.07</v>
      </c>
    </row>
    <row r="152" spans="2:16" s="64" customFormat="1" ht="27.75" customHeight="1" x14ac:dyDescent="0.35">
      <c r="B152" s="478" t="s">
        <v>67</v>
      </c>
      <c r="C152" s="479"/>
      <c r="D152" s="479"/>
      <c r="E152" s="479"/>
      <c r="F152" s="479"/>
      <c r="G152" s="479"/>
      <c r="H152" s="479"/>
      <c r="I152" s="479"/>
      <c r="J152" s="479"/>
      <c r="K152" s="479"/>
      <c r="L152" s="479"/>
      <c r="M152" s="222">
        <f>SUM(M27,M64,M102,M131,M151)</f>
        <v>1469920.49</v>
      </c>
      <c r="N152" s="226">
        <f>N151+N131+N102+N64</f>
        <v>1439166</v>
      </c>
      <c r="O152" s="226">
        <f t="shared" ref="O152:P152" si="16">O151+O131+O102+O64</f>
        <v>616908.77</v>
      </c>
      <c r="P152" s="226">
        <f t="shared" si="16"/>
        <v>2056074.77</v>
      </c>
    </row>
    <row r="153" spans="2:16" s="64" customFormat="1" ht="27.75" customHeight="1" x14ac:dyDescent="0.35">
      <c r="B153" s="480" t="s">
        <v>26</v>
      </c>
      <c r="C153" s="481"/>
      <c r="D153" s="481"/>
      <c r="E153" s="481"/>
      <c r="F153" s="481"/>
      <c r="G153" s="481"/>
      <c r="H153" s="481"/>
      <c r="I153" s="481"/>
      <c r="J153" s="481"/>
      <c r="K153" s="481"/>
      <c r="L153" s="481"/>
      <c r="M153" s="223">
        <f>M152*0.07</f>
        <v>102894.43430000001</v>
      </c>
      <c r="N153" s="226">
        <f>N152*0.07</f>
        <v>100741.62000000001</v>
      </c>
      <c r="O153" s="226">
        <f t="shared" ref="O153:P153" si="17">O152*0.07</f>
        <v>43183.613900000004</v>
      </c>
      <c r="P153" s="226">
        <f t="shared" si="17"/>
        <v>143925.23390000002</v>
      </c>
    </row>
    <row r="154" spans="2:16" s="64" customFormat="1" ht="27.75" customHeight="1" thickBot="1" x14ac:dyDescent="0.4">
      <c r="B154" s="467" t="s">
        <v>19</v>
      </c>
      <c r="C154" s="468"/>
      <c r="D154" s="468"/>
      <c r="E154" s="468"/>
      <c r="F154" s="468"/>
      <c r="G154" s="468"/>
      <c r="H154" s="468"/>
      <c r="I154" s="468"/>
      <c r="J154" s="468"/>
      <c r="K154" s="468"/>
      <c r="L154" s="468"/>
      <c r="M154" s="224">
        <f>SUM(M152:M153)</f>
        <v>1572814.9243000001</v>
      </c>
      <c r="N154" s="226">
        <f>SUM(N152:N153)</f>
        <v>1539907.62</v>
      </c>
      <c r="O154" s="226">
        <f t="shared" ref="O154:P154" si="18">SUM(O152:O153)</f>
        <v>660092.38390000002</v>
      </c>
      <c r="P154" s="226">
        <f t="shared" si="18"/>
        <v>2200000.0038999999</v>
      </c>
    </row>
    <row r="156" spans="2:16" x14ac:dyDescent="0.35">
      <c r="N156" s="227"/>
    </row>
    <row r="157" spans="2:16" x14ac:dyDescent="0.35">
      <c r="N157" s="227"/>
    </row>
    <row r="158" spans="2:16" ht="16" thickBot="1" x14ac:dyDescent="0.4"/>
    <row r="159" spans="2:16" ht="20.5" thickBot="1" x14ac:dyDescent="0.45">
      <c r="L159" s="67" t="s">
        <v>186</v>
      </c>
      <c r="M159" s="68">
        <f>M154</f>
        <v>1572814.9243000001</v>
      </c>
    </row>
  </sheetData>
  <mergeCells count="276">
    <mergeCell ref="B154:L154"/>
    <mergeCell ref="I146:I149"/>
    <mergeCell ref="J146:J149"/>
    <mergeCell ref="B150:L150"/>
    <mergeCell ref="B151:L151"/>
    <mergeCell ref="B152:L152"/>
    <mergeCell ref="B153:L153"/>
    <mergeCell ref="D144:G144"/>
    <mergeCell ref="H144:H145"/>
    <mergeCell ref="I144:M144"/>
    <mergeCell ref="B146:B149"/>
    <mergeCell ref="C146:C149"/>
    <mergeCell ref="D146:D149"/>
    <mergeCell ref="E146:E149"/>
    <mergeCell ref="F146:F149"/>
    <mergeCell ref="G146:G149"/>
    <mergeCell ref="H146:H149"/>
    <mergeCell ref="B138:C139"/>
    <mergeCell ref="D138:H139"/>
    <mergeCell ref="I138:M138"/>
    <mergeCell ref="J139:M139"/>
    <mergeCell ref="B142:C142"/>
    <mergeCell ref="D142:H142"/>
    <mergeCell ref="J142:M142"/>
    <mergeCell ref="B143:C143"/>
    <mergeCell ref="D143:H143"/>
    <mergeCell ref="J143:M143"/>
    <mergeCell ref="B140:C140"/>
    <mergeCell ref="D140:H140"/>
    <mergeCell ref="J140:M140"/>
    <mergeCell ref="B141:C141"/>
    <mergeCell ref="D141:H141"/>
    <mergeCell ref="J141:M141"/>
    <mergeCell ref="B133:C134"/>
    <mergeCell ref="D133:H134"/>
    <mergeCell ref="I133:M133"/>
    <mergeCell ref="J134:M134"/>
    <mergeCell ref="B135:C135"/>
    <mergeCell ref="D135:H135"/>
    <mergeCell ref="J135:M135"/>
    <mergeCell ref="B136:M136"/>
    <mergeCell ref="B137:M137"/>
    <mergeCell ref="B120:L120"/>
    <mergeCell ref="B131:L131"/>
    <mergeCell ref="B132:M132"/>
    <mergeCell ref="B118:B119"/>
    <mergeCell ref="C118:C119"/>
    <mergeCell ref="D118:D119"/>
    <mergeCell ref="E118:E119"/>
    <mergeCell ref="F118:F119"/>
    <mergeCell ref="G118:G119"/>
    <mergeCell ref="B121:M121"/>
    <mergeCell ref="B122:C123"/>
    <mergeCell ref="D122:H123"/>
    <mergeCell ref="I122:M122"/>
    <mergeCell ref="J123:M123"/>
    <mergeCell ref="B124:C124"/>
    <mergeCell ref="D124:H124"/>
    <mergeCell ref="J124:M124"/>
    <mergeCell ref="B125:C125"/>
    <mergeCell ref="B130:L130"/>
    <mergeCell ref="D125:H125"/>
    <mergeCell ref="J125:M125"/>
    <mergeCell ref="D126:G126"/>
    <mergeCell ref="H126:H127"/>
    <mergeCell ref="I126:M126"/>
    <mergeCell ref="B114:C114"/>
    <mergeCell ref="D114:H114"/>
    <mergeCell ref="J114:M114"/>
    <mergeCell ref="B115:C115"/>
    <mergeCell ref="D115:H115"/>
    <mergeCell ref="J115:M115"/>
    <mergeCell ref="B108:C108"/>
    <mergeCell ref="D108:H108"/>
    <mergeCell ref="J108:M108"/>
    <mergeCell ref="D113:H113"/>
    <mergeCell ref="J113:M113"/>
    <mergeCell ref="B110:M110"/>
    <mergeCell ref="B111:C112"/>
    <mergeCell ref="D111:H112"/>
    <mergeCell ref="I111:M111"/>
    <mergeCell ref="J112:M112"/>
    <mergeCell ref="B109:M109"/>
    <mergeCell ref="B113:C113"/>
    <mergeCell ref="B106:C106"/>
    <mergeCell ref="D106:H106"/>
    <mergeCell ref="J106:M106"/>
    <mergeCell ref="B107:C107"/>
    <mergeCell ref="D107:H107"/>
    <mergeCell ref="J107:M107"/>
    <mergeCell ref="B101:L101"/>
    <mergeCell ref="B102:L102"/>
    <mergeCell ref="B103:M103"/>
    <mergeCell ref="B104:C105"/>
    <mergeCell ref="B76:C76"/>
    <mergeCell ref="D76:H76"/>
    <mergeCell ref="J76:M76"/>
    <mergeCell ref="D77:G77"/>
    <mergeCell ref="H77:H78"/>
    <mergeCell ref="I77:M77"/>
    <mergeCell ref="B74:C74"/>
    <mergeCell ref="D74:H74"/>
    <mergeCell ref="J74:M74"/>
    <mergeCell ref="B75:C75"/>
    <mergeCell ref="D75:H75"/>
    <mergeCell ref="J75:M75"/>
    <mergeCell ref="B71:M71"/>
    <mergeCell ref="B72:C73"/>
    <mergeCell ref="D72:H73"/>
    <mergeCell ref="I72:M72"/>
    <mergeCell ref="J73:M73"/>
    <mergeCell ref="B69:C69"/>
    <mergeCell ref="D69:H69"/>
    <mergeCell ref="J69:M69"/>
    <mergeCell ref="B70:M70"/>
    <mergeCell ref="D49:G49"/>
    <mergeCell ref="H49:H50"/>
    <mergeCell ref="I49:M49"/>
    <mergeCell ref="B63:L63"/>
    <mergeCell ref="B64:L64"/>
    <mergeCell ref="B65:M65"/>
    <mergeCell ref="B58:C58"/>
    <mergeCell ref="D58:H58"/>
    <mergeCell ref="J58:M58"/>
    <mergeCell ref="B57:C57"/>
    <mergeCell ref="D57:H57"/>
    <mergeCell ref="J57:M57"/>
    <mergeCell ref="D59:G59"/>
    <mergeCell ref="H59:H60"/>
    <mergeCell ref="I59:M59"/>
    <mergeCell ref="B45:C45"/>
    <mergeCell ref="D45:H45"/>
    <mergeCell ref="J45:M45"/>
    <mergeCell ref="B46:C46"/>
    <mergeCell ref="D46:H46"/>
    <mergeCell ref="J46:M46"/>
    <mergeCell ref="B41:L41"/>
    <mergeCell ref="B42:M42"/>
    <mergeCell ref="B43:C44"/>
    <mergeCell ref="D43:H44"/>
    <mergeCell ref="I43:M43"/>
    <mergeCell ref="J44:M44"/>
    <mergeCell ref="B36:C36"/>
    <mergeCell ref="D36:H36"/>
    <mergeCell ref="J36:M36"/>
    <mergeCell ref="D38:G38"/>
    <mergeCell ref="H38:H39"/>
    <mergeCell ref="I38:M38"/>
    <mergeCell ref="B32:M32"/>
    <mergeCell ref="B33:M33"/>
    <mergeCell ref="B34:C35"/>
    <mergeCell ref="D34:H35"/>
    <mergeCell ref="I34:M34"/>
    <mergeCell ref="J35:M35"/>
    <mergeCell ref="B37:C37"/>
    <mergeCell ref="J37:M37"/>
    <mergeCell ref="D37:H37"/>
    <mergeCell ref="B29:C30"/>
    <mergeCell ref="D29:H30"/>
    <mergeCell ref="I29:M29"/>
    <mergeCell ref="J30:M30"/>
    <mergeCell ref="B31:C31"/>
    <mergeCell ref="D31:H31"/>
    <mergeCell ref="J31:M31"/>
    <mergeCell ref="B26:L26"/>
    <mergeCell ref="B27:L27"/>
    <mergeCell ref="B28:M28"/>
    <mergeCell ref="B20:C20"/>
    <mergeCell ref="D20:H20"/>
    <mergeCell ref="J20:M20"/>
    <mergeCell ref="B21:C25"/>
    <mergeCell ref="D21:H25"/>
    <mergeCell ref="J21:M21"/>
    <mergeCell ref="J22:M22"/>
    <mergeCell ref="J23:M23"/>
    <mergeCell ref="J24:M24"/>
    <mergeCell ref="J25:M25"/>
    <mergeCell ref="B15:C15"/>
    <mergeCell ref="D15:H15"/>
    <mergeCell ref="J15:M15"/>
    <mergeCell ref="B16:M16"/>
    <mergeCell ref="B17:M17"/>
    <mergeCell ref="B18:C19"/>
    <mergeCell ref="D18:H19"/>
    <mergeCell ref="I18:M18"/>
    <mergeCell ref="J19:M19"/>
    <mergeCell ref="J68:M68"/>
    <mergeCell ref="B2:M2"/>
    <mergeCell ref="B3:M3"/>
    <mergeCell ref="B4:M4"/>
    <mergeCell ref="B5:M5"/>
    <mergeCell ref="B6:C6"/>
    <mergeCell ref="D6:M6"/>
    <mergeCell ref="B99:B100"/>
    <mergeCell ref="H99:H100"/>
    <mergeCell ref="I99:I100"/>
    <mergeCell ref="J99:J100"/>
    <mergeCell ref="B13:C13"/>
    <mergeCell ref="D13:H13"/>
    <mergeCell ref="J13:M13"/>
    <mergeCell ref="B14:C14"/>
    <mergeCell ref="D14:H14"/>
    <mergeCell ref="J14:M14"/>
    <mergeCell ref="B7:M7"/>
    <mergeCell ref="B8:M9"/>
    <mergeCell ref="B10:M10"/>
    <mergeCell ref="B11:C12"/>
    <mergeCell ref="D11:H12"/>
    <mergeCell ref="I11:M11"/>
    <mergeCell ref="J12:M12"/>
    <mergeCell ref="B91:L91"/>
    <mergeCell ref="B92:M92"/>
    <mergeCell ref="B93:C94"/>
    <mergeCell ref="D93:H94"/>
    <mergeCell ref="B47:C47"/>
    <mergeCell ref="D47:H47"/>
    <mergeCell ref="J47:M47"/>
    <mergeCell ref="B48:C48"/>
    <mergeCell ref="D48:H48"/>
    <mergeCell ref="J48:M48"/>
    <mergeCell ref="B54:M54"/>
    <mergeCell ref="B55:C56"/>
    <mergeCell ref="D55:H56"/>
    <mergeCell ref="I55:M55"/>
    <mergeCell ref="J56:M56"/>
    <mergeCell ref="B53:L53"/>
    <mergeCell ref="B51:B52"/>
    <mergeCell ref="B66:C67"/>
    <mergeCell ref="D66:H67"/>
    <mergeCell ref="I66:M66"/>
    <mergeCell ref="J67:M67"/>
    <mergeCell ref="B68:C68"/>
    <mergeCell ref="D68:H68"/>
    <mergeCell ref="B79:B90"/>
    <mergeCell ref="H97:H98"/>
    <mergeCell ref="I97:M97"/>
    <mergeCell ref="B96:C96"/>
    <mergeCell ref="D96:H96"/>
    <mergeCell ref="J96:M96"/>
    <mergeCell ref="D104:H105"/>
    <mergeCell ref="I104:M104"/>
    <mergeCell ref="J105:M105"/>
    <mergeCell ref="C99:C100"/>
    <mergeCell ref="B128:B129"/>
    <mergeCell ref="C128:C129"/>
    <mergeCell ref="D128:D129"/>
    <mergeCell ref="E128:E129"/>
    <mergeCell ref="F128:F129"/>
    <mergeCell ref="G128:G129"/>
    <mergeCell ref="H128:H129"/>
    <mergeCell ref="I128:I129"/>
    <mergeCell ref="J128:J129"/>
    <mergeCell ref="C79:C90"/>
    <mergeCell ref="B95:C95"/>
    <mergeCell ref="N118:N119"/>
    <mergeCell ref="O118:O119"/>
    <mergeCell ref="P118:P119"/>
    <mergeCell ref="K118:K119"/>
    <mergeCell ref="L118:L119"/>
    <mergeCell ref="M118:M119"/>
    <mergeCell ref="D79:D90"/>
    <mergeCell ref="E79:E90"/>
    <mergeCell ref="F79:F90"/>
    <mergeCell ref="G79:G90"/>
    <mergeCell ref="H79:H90"/>
    <mergeCell ref="I93:M93"/>
    <mergeCell ref="J94:M94"/>
    <mergeCell ref="D116:G116"/>
    <mergeCell ref="H116:H117"/>
    <mergeCell ref="I116:M116"/>
    <mergeCell ref="H118:H119"/>
    <mergeCell ref="I118:I119"/>
    <mergeCell ref="J118:J119"/>
    <mergeCell ref="D95:H95"/>
    <mergeCell ref="J95:M95"/>
    <mergeCell ref="D97:G97"/>
  </mergeCells>
  <printOptions horizontalCentered="1"/>
  <pageMargins left="0.23622047244094491" right="0.23622047244094491" top="0.74803149606299213" bottom="0.74803149606299213" header="0.31496062992125984" footer="0.31496062992125984"/>
  <pageSetup paperSize="17" scale="70" fitToHeight="0" orientation="landscape" r:id="rId1"/>
  <headerFooter>
    <oddFooter>&amp;R&amp;G</oddFooter>
  </headerFooter>
  <rowBreaks count="4" manualBreakCount="4">
    <brk id="27" max="16383" man="1"/>
    <brk id="102" max="16383" man="1"/>
    <brk id="131" max="16383" man="1"/>
    <brk id="154" min="1" max="12"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9"/>
  <sheetViews>
    <sheetView view="pageBreakPreview" topLeftCell="B121" zoomScale="50" zoomScaleNormal="55" zoomScaleSheetLayoutView="50" zoomScalePageLayoutView="70" workbookViewId="0">
      <selection activeCell="C118" sqref="C118:C119"/>
    </sheetView>
  </sheetViews>
  <sheetFormatPr baseColWidth="10" defaultColWidth="11.453125" defaultRowHeight="15.5" x14ac:dyDescent="0.35"/>
  <cols>
    <col min="1" max="1" width="4.81640625" style="2" hidden="1" customWidth="1"/>
    <col min="2" max="2" width="68.7265625" style="2" customWidth="1"/>
    <col min="3" max="3" width="60.1796875" style="2" customWidth="1"/>
    <col min="4" max="7" width="6.7265625" style="4" customWidth="1"/>
    <col min="8" max="8" width="19.7265625" style="4" customWidth="1"/>
    <col min="9" max="9" width="15.7265625" style="5" customWidth="1"/>
    <col min="10" max="10" width="15.7265625" style="10" customWidth="1"/>
    <col min="11" max="11" width="15.7265625" style="2" customWidth="1"/>
    <col min="12" max="12" width="30.7265625" style="2" customWidth="1"/>
    <col min="13" max="13" width="28.7265625" style="2" customWidth="1"/>
    <col min="14" max="14" width="17.81640625" style="2" hidden="1" customWidth="1"/>
    <col min="15" max="15" width="15.453125" style="2" hidden="1" customWidth="1"/>
    <col min="16" max="16" width="19.1796875" style="2" hidden="1" customWidth="1"/>
    <col min="17" max="16384" width="11.453125" style="2"/>
  </cols>
  <sheetData>
    <row r="1" spans="2:13" ht="16" hidden="1" thickBot="1" x14ac:dyDescent="0.4">
      <c r="B1" s="3"/>
      <c r="C1" s="3"/>
      <c r="J1" s="6"/>
    </row>
    <row r="2" spans="2:13" s="7" customFormat="1" ht="23.25" customHeight="1" thickBot="1" x14ac:dyDescent="0.4">
      <c r="B2" s="324" t="s">
        <v>83</v>
      </c>
      <c r="C2" s="325"/>
      <c r="D2" s="325"/>
      <c r="E2" s="325"/>
      <c r="F2" s="325"/>
      <c r="G2" s="325"/>
      <c r="H2" s="325"/>
      <c r="I2" s="325"/>
      <c r="J2" s="325"/>
      <c r="K2" s="325"/>
      <c r="L2" s="325"/>
      <c r="M2" s="326"/>
    </row>
    <row r="3" spans="2:13" ht="6.75" customHeight="1" x14ac:dyDescent="0.35">
      <c r="B3" s="327"/>
      <c r="C3" s="328"/>
      <c r="D3" s="328"/>
      <c r="E3" s="328"/>
      <c r="F3" s="328"/>
      <c r="G3" s="328"/>
      <c r="H3" s="328"/>
      <c r="I3" s="328"/>
      <c r="J3" s="328"/>
      <c r="K3" s="328"/>
      <c r="L3" s="328"/>
      <c r="M3" s="329"/>
    </row>
    <row r="4" spans="2:13" ht="20" x14ac:dyDescent="0.35">
      <c r="B4" s="330" t="s">
        <v>84</v>
      </c>
      <c r="C4" s="331"/>
      <c r="D4" s="331"/>
      <c r="E4" s="331"/>
      <c r="F4" s="331"/>
      <c r="G4" s="331"/>
      <c r="H4" s="331"/>
      <c r="I4" s="331"/>
      <c r="J4" s="331"/>
      <c r="K4" s="331"/>
      <c r="L4" s="331"/>
      <c r="M4" s="332"/>
    </row>
    <row r="5" spans="2:13" ht="20" x14ac:dyDescent="0.35">
      <c r="B5" s="333" t="s">
        <v>68</v>
      </c>
      <c r="C5" s="334"/>
      <c r="D5" s="334"/>
      <c r="E5" s="334"/>
      <c r="F5" s="334"/>
      <c r="G5" s="334"/>
      <c r="H5" s="334"/>
      <c r="I5" s="334"/>
      <c r="J5" s="334"/>
      <c r="K5" s="334"/>
      <c r="L5" s="334"/>
      <c r="M5" s="335"/>
    </row>
    <row r="6" spans="2:13" ht="20" x14ac:dyDescent="0.35">
      <c r="B6" s="330" t="s">
        <v>69</v>
      </c>
      <c r="C6" s="331"/>
      <c r="D6" s="331" t="s">
        <v>71</v>
      </c>
      <c r="E6" s="331"/>
      <c r="F6" s="331"/>
      <c r="G6" s="331"/>
      <c r="H6" s="331"/>
      <c r="I6" s="331"/>
      <c r="J6" s="331"/>
      <c r="K6" s="331"/>
      <c r="L6" s="331"/>
      <c r="M6" s="332"/>
    </row>
    <row r="7" spans="2:13" ht="20.5" thickBot="1" x14ac:dyDescent="0.45">
      <c r="B7" s="351" t="s">
        <v>70</v>
      </c>
      <c r="C7" s="352"/>
      <c r="D7" s="352"/>
      <c r="E7" s="352"/>
      <c r="F7" s="352"/>
      <c r="G7" s="352"/>
      <c r="H7" s="352"/>
      <c r="I7" s="352"/>
      <c r="J7" s="352"/>
      <c r="K7" s="352"/>
      <c r="L7" s="352"/>
      <c r="M7" s="353"/>
    </row>
    <row r="8" spans="2:13" ht="16" hidden="1" thickBot="1" x14ac:dyDescent="0.4">
      <c r="B8" s="354"/>
      <c r="C8" s="355"/>
      <c r="D8" s="355"/>
      <c r="E8" s="355"/>
      <c r="F8" s="355"/>
      <c r="G8" s="355"/>
      <c r="H8" s="355"/>
      <c r="I8" s="355"/>
      <c r="J8" s="355"/>
      <c r="K8" s="355"/>
      <c r="L8" s="355"/>
      <c r="M8" s="356"/>
    </row>
    <row r="9" spans="2:13" ht="16" hidden="1" thickBot="1" x14ac:dyDescent="0.4">
      <c r="B9" s="357"/>
      <c r="C9" s="358"/>
      <c r="D9" s="358"/>
      <c r="E9" s="358"/>
      <c r="F9" s="358"/>
      <c r="G9" s="358"/>
      <c r="H9" s="358"/>
      <c r="I9" s="358"/>
      <c r="J9" s="358"/>
      <c r="K9" s="358"/>
      <c r="L9" s="358"/>
      <c r="M9" s="359"/>
    </row>
    <row r="10" spans="2:13" ht="33.75" customHeight="1" thickBot="1" x14ac:dyDescent="0.4">
      <c r="B10" s="360" t="s">
        <v>43</v>
      </c>
      <c r="C10" s="361"/>
      <c r="D10" s="361"/>
      <c r="E10" s="361"/>
      <c r="F10" s="361"/>
      <c r="G10" s="361"/>
      <c r="H10" s="361"/>
      <c r="I10" s="361"/>
      <c r="J10" s="361"/>
      <c r="K10" s="361"/>
      <c r="L10" s="361"/>
      <c r="M10" s="362"/>
    </row>
    <row r="11" spans="2:13" ht="22.5" customHeight="1" thickBot="1" x14ac:dyDescent="0.4">
      <c r="B11" s="277" t="s">
        <v>14</v>
      </c>
      <c r="C11" s="314"/>
      <c r="D11" s="277" t="s">
        <v>12</v>
      </c>
      <c r="E11" s="278"/>
      <c r="F11" s="278"/>
      <c r="G11" s="278"/>
      <c r="H11" s="278"/>
      <c r="I11" s="281" t="s">
        <v>13</v>
      </c>
      <c r="J11" s="282"/>
      <c r="K11" s="282"/>
      <c r="L11" s="282"/>
      <c r="M11" s="283"/>
    </row>
    <row r="12" spans="2:13" ht="21.75" customHeight="1" thickBot="1" x14ac:dyDescent="0.4">
      <c r="B12" s="279"/>
      <c r="C12" s="363"/>
      <c r="D12" s="279"/>
      <c r="E12" s="280"/>
      <c r="F12" s="280"/>
      <c r="G12" s="280"/>
      <c r="H12" s="280"/>
      <c r="I12" s="53" t="s">
        <v>24</v>
      </c>
      <c r="J12" s="364" t="s">
        <v>10</v>
      </c>
      <c r="K12" s="282"/>
      <c r="L12" s="282"/>
      <c r="M12" s="283"/>
    </row>
    <row r="13" spans="2:13" ht="53.25" customHeight="1" x14ac:dyDescent="0.35">
      <c r="B13" s="340" t="s">
        <v>55</v>
      </c>
      <c r="C13" s="341"/>
      <c r="D13" s="342">
        <v>20500000</v>
      </c>
      <c r="E13" s="343"/>
      <c r="F13" s="343"/>
      <c r="G13" s="343"/>
      <c r="H13" s="343"/>
      <c r="I13" s="114">
        <v>0</v>
      </c>
      <c r="J13" s="344" t="s">
        <v>85</v>
      </c>
      <c r="K13" s="345"/>
      <c r="L13" s="345"/>
      <c r="M13" s="346"/>
    </row>
    <row r="14" spans="2:13" ht="34.5" customHeight="1" x14ac:dyDescent="0.35">
      <c r="B14" s="347" t="s">
        <v>56</v>
      </c>
      <c r="C14" s="348"/>
      <c r="D14" s="349">
        <v>14</v>
      </c>
      <c r="E14" s="350"/>
      <c r="F14" s="350"/>
      <c r="G14" s="350"/>
      <c r="H14" s="350"/>
      <c r="I14" s="114">
        <v>0</v>
      </c>
      <c r="J14" s="344" t="s">
        <v>85</v>
      </c>
      <c r="K14" s="345"/>
      <c r="L14" s="345"/>
      <c r="M14" s="346"/>
    </row>
    <row r="15" spans="2:13" ht="31.5" customHeight="1" thickBot="1" x14ac:dyDescent="0.4">
      <c r="B15" s="347" t="s">
        <v>57</v>
      </c>
      <c r="C15" s="348"/>
      <c r="D15" s="349">
        <v>0</v>
      </c>
      <c r="E15" s="350"/>
      <c r="F15" s="350"/>
      <c r="G15" s="350"/>
      <c r="H15" s="350"/>
      <c r="I15" s="114">
        <v>0</v>
      </c>
      <c r="J15" s="344" t="s">
        <v>85</v>
      </c>
      <c r="K15" s="345"/>
      <c r="L15" s="345"/>
      <c r="M15" s="346"/>
    </row>
    <row r="16" spans="2:13" ht="21.75" customHeight="1" thickBot="1" x14ac:dyDescent="0.4">
      <c r="B16" s="365" t="s">
        <v>15</v>
      </c>
      <c r="C16" s="366"/>
      <c r="D16" s="366"/>
      <c r="E16" s="366"/>
      <c r="F16" s="366"/>
      <c r="G16" s="366"/>
      <c r="H16" s="366"/>
      <c r="I16" s="366"/>
      <c r="J16" s="366"/>
      <c r="K16" s="366"/>
      <c r="L16" s="366"/>
      <c r="M16" s="367"/>
    </row>
    <row r="17" spans="2:15" ht="29.25" customHeight="1" thickBot="1" x14ac:dyDescent="0.4">
      <c r="B17" s="291" t="s">
        <v>44</v>
      </c>
      <c r="C17" s="292"/>
      <c r="D17" s="292"/>
      <c r="E17" s="292"/>
      <c r="F17" s="292"/>
      <c r="G17" s="292"/>
      <c r="H17" s="292"/>
      <c r="I17" s="292"/>
      <c r="J17" s="292"/>
      <c r="K17" s="292"/>
      <c r="L17" s="292"/>
      <c r="M17" s="293"/>
    </row>
    <row r="18" spans="2:15" ht="16.5" customHeight="1" thickBot="1" x14ac:dyDescent="0.4">
      <c r="B18" s="242" t="s">
        <v>16</v>
      </c>
      <c r="C18" s="294"/>
      <c r="D18" s="242" t="s">
        <v>12</v>
      </c>
      <c r="E18" s="243"/>
      <c r="F18" s="243"/>
      <c r="G18" s="243"/>
      <c r="H18" s="244"/>
      <c r="I18" s="281" t="s">
        <v>13</v>
      </c>
      <c r="J18" s="282"/>
      <c r="K18" s="282"/>
      <c r="L18" s="282"/>
      <c r="M18" s="283"/>
    </row>
    <row r="19" spans="2:15" ht="21" customHeight="1" thickBot="1" x14ac:dyDescent="0.4">
      <c r="B19" s="295"/>
      <c r="C19" s="296"/>
      <c r="D19" s="295"/>
      <c r="E19" s="245"/>
      <c r="F19" s="245"/>
      <c r="G19" s="245"/>
      <c r="H19" s="246"/>
      <c r="I19" s="53" t="s">
        <v>24</v>
      </c>
      <c r="J19" s="364" t="s">
        <v>10</v>
      </c>
      <c r="K19" s="282"/>
      <c r="L19" s="282"/>
      <c r="M19" s="283"/>
    </row>
    <row r="20" spans="2:15" ht="50.25" customHeight="1" x14ac:dyDescent="0.35">
      <c r="B20" s="368" t="s">
        <v>54</v>
      </c>
      <c r="C20" s="369"/>
      <c r="D20" s="370">
        <v>3832000</v>
      </c>
      <c r="E20" s="371"/>
      <c r="F20" s="371"/>
      <c r="G20" s="371"/>
      <c r="H20" s="372"/>
      <c r="I20" s="114">
        <v>0</v>
      </c>
      <c r="J20" s="344" t="s">
        <v>85</v>
      </c>
      <c r="K20" s="345"/>
      <c r="L20" s="345"/>
      <c r="M20" s="346"/>
    </row>
    <row r="21" spans="2:15" ht="27" customHeight="1" x14ac:dyDescent="0.35">
      <c r="B21" s="373" t="s">
        <v>78</v>
      </c>
      <c r="C21" s="374"/>
      <c r="D21" s="377" t="s">
        <v>80</v>
      </c>
      <c r="E21" s="378"/>
      <c r="F21" s="378"/>
      <c r="G21" s="378"/>
      <c r="H21" s="379"/>
      <c r="I21" s="114">
        <v>0</v>
      </c>
      <c r="J21" s="344" t="s">
        <v>85</v>
      </c>
      <c r="K21" s="345"/>
      <c r="L21" s="345"/>
      <c r="M21" s="346"/>
    </row>
    <row r="22" spans="2:15" ht="36.75" customHeight="1" x14ac:dyDescent="0.35">
      <c r="B22" s="373"/>
      <c r="C22" s="374"/>
      <c r="D22" s="377"/>
      <c r="E22" s="378"/>
      <c r="F22" s="378"/>
      <c r="G22" s="378"/>
      <c r="H22" s="379"/>
      <c r="I22" s="114">
        <v>0</v>
      </c>
      <c r="J22" s="344" t="s">
        <v>85</v>
      </c>
      <c r="K22" s="345"/>
      <c r="L22" s="345"/>
      <c r="M22" s="346"/>
    </row>
    <row r="23" spans="2:15" ht="36" customHeight="1" x14ac:dyDescent="0.35">
      <c r="B23" s="373"/>
      <c r="C23" s="374"/>
      <c r="D23" s="377"/>
      <c r="E23" s="378"/>
      <c r="F23" s="378"/>
      <c r="G23" s="378"/>
      <c r="H23" s="379"/>
      <c r="I23" s="114">
        <v>0</v>
      </c>
      <c r="J23" s="344" t="s">
        <v>85</v>
      </c>
      <c r="K23" s="345"/>
      <c r="L23" s="345"/>
      <c r="M23" s="346"/>
      <c r="O23" s="54"/>
    </row>
    <row r="24" spans="2:15" ht="25.5" customHeight="1" x14ac:dyDescent="0.35">
      <c r="B24" s="373"/>
      <c r="C24" s="374"/>
      <c r="D24" s="377"/>
      <c r="E24" s="378"/>
      <c r="F24" s="378"/>
      <c r="G24" s="378"/>
      <c r="H24" s="379"/>
      <c r="I24" s="114">
        <v>0</v>
      </c>
      <c r="J24" s="344" t="s">
        <v>85</v>
      </c>
      <c r="K24" s="345"/>
      <c r="L24" s="345"/>
      <c r="M24" s="346"/>
    </row>
    <row r="25" spans="2:15" ht="33.75" customHeight="1" thickBot="1" x14ac:dyDescent="0.4">
      <c r="B25" s="375"/>
      <c r="C25" s="376"/>
      <c r="D25" s="380"/>
      <c r="E25" s="381"/>
      <c r="F25" s="381"/>
      <c r="G25" s="381"/>
      <c r="H25" s="382"/>
      <c r="I25" s="115">
        <v>0</v>
      </c>
      <c r="J25" s="344" t="s">
        <v>85</v>
      </c>
      <c r="K25" s="345"/>
      <c r="L25" s="345"/>
      <c r="M25" s="346"/>
    </row>
    <row r="26" spans="2:15" ht="19.5" customHeight="1" thickBot="1" x14ac:dyDescent="0.4">
      <c r="B26" s="288" t="s">
        <v>18</v>
      </c>
      <c r="C26" s="289"/>
      <c r="D26" s="289"/>
      <c r="E26" s="289"/>
      <c r="F26" s="289"/>
      <c r="G26" s="289"/>
      <c r="H26" s="289"/>
      <c r="I26" s="289"/>
      <c r="J26" s="289"/>
      <c r="K26" s="289"/>
      <c r="L26" s="290"/>
      <c r="M26" s="65">
        <v>0</v>
      </c>
    </row>
    <row r="27" spans="2:15" ht="20.25" customHeight="1" thickBot="1" x14ac:dyDescent="0.4">
      <c r="B27" s="390" t="s">
        <v>62</v>
      </c>
      <c r="C27" s="391"/>
      <c r="D27" s="391"/>
      <c r="E27" s="391"/>
      <c r="F27" s="391"/>
      <c r="G27" s="391"/>
      <c r="H27" s="391"/>
      <c r="I27" s="391"/>
      <c r="J27" s="391"/>
      <c r="K27" s="391"/>
      <c r="L27" s="391"/>
      <c r="M27" s="63">
        <f>SUM(M26)</f>
        <v>0</v>
      </c>
    </row>
    <row r="28" spans="2:15" ht="44.25" customHeight="1" thickBot="1" x14ac:dyDescent="0.4">
      <c r="B28" s="392" t="s">
        <v>86</v>
      </c>
      <c r="C28" s="393"/>
      <c r="D28" s="393"/>
      <c r="E28" s="393"/>
      <c r="F28" s="393"/>
      <c r="G28" s="393"/>
      <c r="H28" s="393"/>
      <c r="I28" s="393"/>
      <c r="J28" s="393"/>
      <c r="K28" s="393"/>
      <c r="L28" s="393"/>
      <c r="M28" s="394"/>
    </row>
    <row r="29" spans="2:15" ht="21" customHeight="1" thickBot="1" x14ac:dyDescent="0.4">
      <c r="B29" s="277" t="s">
        <v>14</v>
      </c>
      <c r="C29" s="314"/>
      <c r="D29" s="277" t="s">
        <v>12</v>
      </c>
      <c r="E29" s="278"/>
      <c r="F29" s="278"/>
      <c r="G29" s="278"/>
      <c r="H29" s="278"/>
      <c r="I29" s="281" t="s">
        <v>13</v>
      </c>
      <c r="J29" s="282"/>
      <c r="K29" s="282"/>
      <c r="L29" s="282"/>
      <c r="M29" s="283"/>
    </row>
    <row r="30" spans="2:15" ht="12.75" customHeight="1" thickBot="1" x14ac:dyDescent="0.4">
      <c r="B30" s="279"/>
      <c r="C30" s="363"/>
      <c r="D30" s="279"/>
      <c r="E30" s="280"/>
      <c r="F30" s="280"/>
      <c r="G30" s="280"/>
      <c r="H30" s="280"/>
      <c r="I30" s="53" t="s">
        <v>24</v>
      </c>
      <c r="J30" s="364" t="s">
        <v>10</v>
      </c>
      <c r="K30" s="282"/>
      <c r="L30" s="282"/>
      <c r="M30" s="283"/>
    </row>
    <row r="31" spans="2:15" ht="54" customHeight="1" thickBot="1" x14ac:dyDescent="0.4">
      <c r="B31" s="383" t="s">
        <v>87</v>
      </c>
      <c r="C31" s="384"/>
      <c r="D31" s="385">
        <v>0</v>
      </c>
      <c r="E31" s="386"/>
      <c r="F31" s="386"/>
      <c r="G31" s="386"/>
      <c r="H31" s="386"/>
      <c r="I31" s="97">
        <v>0.6</v>
      </c>
      <c r="J31" s="387" t="s">
        <v>135</v>
      </c>
      <c r="K31" s="388"/>
      <c r="L31" s="388"/>
      <c r="M31" s="389"/>
    </row>
    <row r="32" spans="2:15" ht="29.25" customHeight="1" thickBot="1" x14ac:dyDescent="0.4">
      <c r="B32" s="365" t="s">
        <v>15</v>
      </c>
      <c r="C32" s="366"/>
      <c r="D32" s="366"/>
      <c r="E32" s="366"/>
      <c r="F32" s="366"/>
      <c r="G32" s="366"/>
      <c r="H32" s="366"/>
      <c r="I32" s="366"/>
      <c r="J32" s="366"/>
      <c r="K32" s="366"/>
      <c r="L32" s="366"/>
      <c r="M32" s="367"/>
    </row>
    <row r="33" spans="2:16" ht="39.75" customHeight="1" thickBot="1" x14ac:dyDescent="0.4">
      <c r="B33" s="400" t="s">
        <v>88</v>
      </c>
      <c r="C33" s="401"/>
      <c r="D33" s="401"/>
      <c r="E33" s="401"/>
      <c r="F33" s="401"/>
      <c r="G33" s="401"/>
      <c r="H33" s="401"/>
      <c r="I33" s="401"/>
      <c r="J33" s="401"/>
      <c r="K33" s="401"/>
      <c r="L33" s="401"/>
      <c r="M33" s="402"/>
    </row>
    <row r="34" spans="2:16" ht="16.5" customHeight="1" thickBot="1" x14ac:dyDescent="0.4">
      <c r="B34" s="242" t="s">
        <v>16</v>
      </c>
      <c r="C34" s="294"/>
      <c r="D34" s="242" t="s">
        <v>12</v>
      </c>
      <c r="E34" s="243"/>
      <c r="F34" s="243"/>
      <c r="G34" s="243"/>
      <c r="H34" s="244"/>
      <c r="I34" s="281" t="s">
        <v>13</v>
      </c>
      <c r="J34" s="282"/>
      <c r="K34" s="282"/>
      <c r="L34" s="282"/>
      <c r="M34" s="283"/>
    </row>
    <row r="35" spans="2:16" ht="16" thickBot="1" x14ac:dyDescent="0.4">
      <c r="B35" s="295"/>
      <c r="C35" s="296"/>
      <c r="D35" s="295"/>
      <c r="E35" s="245"/>
      <c r="F35" s="245"/>
      <c r="G35" s="245"/>
      <c r="H35" s="246"/>
      <c r="I35" s="98" t="s">
        <v>24</v>
      </c>
      <c r="J35" s="403" t="s">
        <v>10</v>
      </c>
      <c r="K35" s="318"/>
      <c r="L35" s="318"/>
      <c r="M35" s="319"/>
    </row>
    <row r="36" spans="2:16" ht="53.25" customHeight="1" x14ac:dyDescent="0.35">
      <c r="B36" s="395" t="s">
        <v>58</v>
      </c>
      <c r="C36" s="396"/>
      <c r="D36" s="397">
        <v>0</v>
      </c>
      <c r="E36" s="397"/>
      <c r="F36" s="397"/>
      <c r="G36" s="397"/>
      <c r="H36" s="397"/>
      <c r="I36" s="184">
        <v>0</v>
      </c>
      <c r="J36" s="398" t="s">
        <v>85</v>
      </c>
      <c r="K36" s="398"/>
      <c r="L36" s="398"/>
      <c r="M36" s="399"/>
    </row>
    <row r="37" spans="2:16" ht="53.25" customHeight="1" thickBot="1" x14ac:dyDescent="0.4">
      <c r="B37" s="272" t="s">
        <v>89</v>
      </c>
      <c r="C37" s="273"/>
      <c r="D37" s="406">
        <v>0</v>
      </c>
      <c r="E37" s="406"/>
      <c r="F37" s="406"/>
      <c r="G37" s="406"/>
      <c r="H37" s="406"/>
      <c r="I37" s="185">
        <v>3</v>
      </c>
      <c r="J37" s="404" t="s">
        <v>90</v>
      </c>
      <c r="K37" s="404"/>
      <c r="L37" s="404"/>
      <c r="M37" s="405"/>
    </row>
    <row r="38" spans="2:16" ht="48.75" customHeight="1" thickBot="1" x14ac:dyDescent="0.4">
      <c r="B38" s="176" t="s">
        <v>136</v>
      </c>
      <c r="C38" s="176" t="s">
        <v>22</v>
      </c>
      <c r="D38" s="247" t="s">
        <v>1</v>
      </c>
      <c r="E38" s="248"/>
      <c r="F38" s="248"/>
      <c r="G38" s="249"/>
      <c r="H38" s="250" t="s">
        <v>23</v>
      </c>
      <c r="I38" s="247" t="s">
        <v>2</v>
      </c>
      <c r="J38" s="248"/>
      <c r="K38" s="248"/>
      <c r="L38" s="248"/>
      <c r="M38" s="249"/>
    </row>
    <row r="39" spans="2:16" ht="69" customHeight="1" x14ac:dyDescent="0.35">
      <c r="B39" s="8" t="s">
        <v>21</v>
      </c>
      <c r="C39" s="9" t="s">
        <v>25</v>
      </c>
      <c r="D39" s="9" t="s">
        <v>3</v>
      </c>
      <c r="E39" s="9" t="s">
        <v>4</v>
      </c>
      <c r="F39" s="9" t="s">
        <v>5</v>
      </c>
      <c r="G39" s="9" t="s">
        <v>6</v>
      </c>
      <c r="H39" s="250"/>
      <c r="I39" s="9" t="s">
        <v>7</v>
      </c>
      <c r="J39" s="9" t="s">
        <v>8</v>
      </c>
      <c r="K39" s="9" t="s">
        <v>9</v>
      </c>
      <c r="L39" s="9" t="s">
        <v>10</v>
      </c>
      <c r="M39" s="8" t="s">
        <v>11</v>
      </c>
      <c r="N39" s="128">
        <v>2020</v>
      </c>
      <c r="O39" s="128">
        <v>2021</v>
      </c>
      <c r="P39" s="128" t="s">
        <v>185</v>
      </c>
    </row>
    <row r="40" spans="2:16" ht="132.75" customHeight="1" thickBot="1" x14ac:dyDescent="0.4">
      <c r="B40" s="111" t="s">
        <v>138</v>
      </c>
      <c r="C40" s="69" t="s">
        <v>181</v>
      </c>
      <c r="D40" s="108"/>
      <c r="E40" s="172"/>
      <c r="F40" s="172"/>
      <c r="G40" s="109"/>
      <c r="H40" s="169" t="s">
        <v>170</v>
      </c>
      <c r="I40" s="55">
        <v>30000</v>
      </c>
      <c r="J40" s="173">
        <v>11363</v>
      </c>
      <c r="K40" s="173" t="s">
        <v>154</v>
      </c>
      <c r="L40" s="110" t="s">
        <v>155</v>
      </c>
      <c r="M40" s="203">
        <v>30000</v>
      </c>
      <c r="N40" s="200">
        <v>30000</v>
      </c>
      <c r="O40" s="200">
        <v>40000</v>
      </c>
      <c r="P40" s="200">
        <f>SUM(N40:O40)</f>
        <v>70000</v>
      </c>
    </row>
    <row r="41" spans="2:16" ht="24.75" customHeight="1" thickBot="1" x14ac:dyDescent="0.4">
      <c r="B41" s="311" t="s">
        <v>46</v>
      </c>
      <c r="C41" s="408"/>
      <c r="D41" s="408"/>
      <c r="E41" s="408"/>
      <c r="F41" s="408"/>
      <c r="G41" s="408"/>
      <c r="H41" s="408"/>
      <c r="I41" s="408"/>
      <c r="J41" s="408"/>
      <c r="K41" s="408"/>
      <c r="L41" s="409"/>
      <c r="M41" s="204">
        <f>SUM(M40)</f>
        <v>30000</v>
      </c>
      <c r="N41" s="200">
        <f>SUM(N40)</f>
        <v>30000</v>
      </c>
      <c r="O41" s="200">
        <f t="shared" ref="O41:P41" si="0">SUM(O40)</f>
        <v>40000</v>
      </c>
      <c r="P41" s="200">
        <f t="shared" si="0"/>
        <v>70000</v>
      </c>
    </row>
    <row r="42" spans="2:16" ht="40.5" customHeight="1" thickBot="1" x14ac:dyDescent="0.4">
      <c r="B42" s="291" t="s">
        <v>91</v>
      </c>
      <c r="C42" s="292"/>
      <c r="D42" s="292"/>
      <c r="E42" s="292"/>
      <c r="F42" s="292"/>
      <c r="G42" s="292"/>
      <c r="H42" s="292"/>
      <c r="I42" s="292"/>
      <c r="J42" s="292"/>
      <c r="K42" s="292"/>
      <c r="L42" s="292"/>
      <c r="M42" s="293"/>
    </row>
    <row r="43" spans="2:16" ht="22.5" customHeight="1" thickBot="1" x14ac:dyDescent="0.4">
      <c r="B43" s="242" t="s">
        <v>16</v>
      </c>
      <c r="C43" s="294"/>
      <c r="D43" s="242" t="s">
        <v>12</v>
      </c>
      <c r="E43" s="243"/>
      <c r="F43" s="243"/>
      <c r="G43" s="243"/>
      <c r="H43" s="244"/>
      <c r="I43" s="281" t="s">
        <v>13</v>
      </c>
      <c r="J43" s="282"/>
      <c r="K43" s="282"/>
      <c r="L43" s="282"/>
      <c r="M43" s="283"/>
    </row>
    <row r="44" spans="2:16" ht="25.5" customHeight="1" thickBot="1" x14ac:dyDescent="0.4">
      <c r="B44" s="295"/>
      <c r="C44" s="296"/>
      <c r="D44" s="295"/>
      <c r="E44" s="245"/>
      <c r="F44" s="245"/>
      <c r="G44" s="245"/>
      <c r="H44" s="246"/>
      <c r="I44" s="181" t="s">
        <v>24</v>
      </c>
      <c r="J44" s="245" t="s">
        <v>10</v>
      </c>
      <c r="K44" s="245"/>
      <c r="L44" s="245"/>
      <c r="M44" s="246"/>
    </row>
    <row r="45" spans="2:16" ht="36.75" customHeight="1" x14ac:dyDescent="0.35">
      <c r="B45" s="407" t="s">
        <v>60</v>
      </c>
      <c r="C45" s="398"/>
      <c r="D45" s="397">
        <v>0</v>
      </c>
      <c r="E45" s="397"/>
      <c r="F45" s="397"/>
      <c r="G45" s="397"/>
      <c r="H45" s="397"/>
      <c r="I45" s="184">
        <v>0</v>
      </c>
      <c r="J45" s="398" t="s">
        <v>85</v>
      </c>
      <c r="K45" s="398"/>
      <c r="L45" s="398"/>
      <c r="M45" s="399"/>
    </row>
    <row r="46" spans="2:16" ht="52.5" customHeight="1" x14ac:dyDescent="0.35">
      <c r="B46" s="297" t="s">
        <v>177</v>
      </c>
      <c r="C46" s="298"/>
      <c r="D46" s="299">
        <v>150</v>
      </c>
      <c r="E46" s="299"/>
      <c r="F46" s="299"/>
      <c r="G46" s="299"/>
      <c r="H46" s="299"/>
      <c r="I46" s="179">
        <v>50</v>
      </c>
      <c r="J46" s="300" t="s">
        <v>92</v>
      </c>
      <c r="K46" s="300"/>
      <c r="L46" s="300"/>
      <c r="M46" s="301"/>
    </row>
    <row r="47" spans="2:16" ht="52.5" customHeight="1" x14ac:dyDescent="0.35">
      <c r="B47" s="297" t="s">
        <v>93</v>
      </c>
      <c r="C47" s="298"/>
      <c r="D47" s="299">
        <v>0</v>
      </c>
      <c r="E47" s="299"/>
      <c r="F47" s="299"/>
      <c r="G47" s="299"/>
      <c r="H47" s="299"/>
      <c r="I47" s="179">
        <v>3</v>
      </c>
      <c r="J47" s="300" t="s">
        <v>94</v>
      </c>
      <c r="K47" s="300"/>
      <c r="L47" s="300"/>
      <c r="M47" s="301"/>
    </row>
    <row r="48" spans="2:16" ht="33" customHeight="1" x14ac:dyDescent="0.35">
      <c r="B48" s="302" t="s">
        <v>95</v>
      </c>
      <c r="C48" s="303"/>
      <c r="D48" s="304">
        <v>0</v>
      </c>
      <c r="E48" s="305"/>
      <c r="F48" s="305"/>
      <c r="G48" s="305"/>
      <c r="H48" s="305"/>
      <c r="I48" s="180">
        <v>0.85</v>
      </c>
      <c r="J48" s="306" t="s">
        <v>96</v>
      </c>
      <c r="K48" s="306"/>
      <c r="L48" s="306"/>
      <c r="M48" s="307"/>
    </row>
    <row r="49" spans="2:16" ht="25.5" customHeight="1" x14ac:dyDescent="0.35">
      <c r="B49" s="186" t="s">
        <v>0</v>
      </c>
      <c r="C49" s="186" t="s">
        <v>22</v>
      </c>
      <c r="D49" s="410" t="s">
        <v>1</v>
      </c>
      <c r="E49" s="410"/>
      <c r="F49" s="410"/>
      <c r="G49" s="410"/>
      <c r="H49" s="410" t="s">
        <v>23</v>
      </c>
      <c r="I49" s="410" t="s">
        <v>2</v>
      </c>
      <c r="J49" s="410"/>
      <c r="K49" s="410"/>
      <c r="L49" s="410"/>
      <c r="M49" s="410"/>
    </row>
    <row r="50" spans="2:16" ht="63" customHeight="1" x14ac:dyDescent="0.35">
      <c r="B50" s="119" t="s">
        <v>21</v>
      </c>
      <c r="C50" s="119" t="s">
        <v>25</v>
      </c>
      <c r="D50" s="119" t="s">
        <v>3</v>
      </c>
      <c r="E50" s="119" t="s">
        <v>4</v>
      </c>
      <c r="F50" s="119" t="s">
        <v>5</v>
      </c>
      <c r="G50" s="119" t="s">
        <v>6</v>
      </c>
      <c r="H50" s="410"/>
      <c r="I50" s="119" t="s">
        <v>7</v>
      </c>
      <c r="J50" s="119" t="s">
        <v>8</v>
      </c>
      <c r="K50" s="119" t="s">
        <v>9</v>
      </c>
      <c r="L50" s="119" t="s">
        <v>10</v>
      </c>
      <c r="M50" s="196" t="s">
        <v>11</v>
      </c>
      <c r="N50" s="128">
        <v>2020</v>
      </c>
      <c r="O50" s="128">
        <v>2021</v>
      </c>
      <c r="P50" s="128" t="s">
        <v>185</v>
      </c>
    </row>
    <row r="51" spans="2:16" ht="57.75" customHeight="1" x14ac:dyDescent="0.35">
      <c r="B51" s="312" t="s">
        <v>184</v>
      </c>
      <c r="C51" s="167" t="s">
        <v>156</v>
      </c>
      <c r="D51" s="172"/>
      <c r="E51" s="172"/>
      <c r="F51" s="172"/>
      <c r="G51" s="172"/>
      <c r="H51" s="173" t="s">
        <v>171</v>
      </c>
      <c r="I51" s="55">
        <v>30000</v>
      </c>
      <c r="J51" s="173">
        <v>11363</v>
      </c>
      <c r="K51" s="178">
        <v>72605</v>
      </c>
      <c r="L51" s="66" t="s">
        <v>157</v>
      </c>
      <c r="M51" s="197">
        <v>273333</v>
      </c>
      <c r="N51" s="200">
        <v>273333</v>
      </c>
      <c r="O51" s="200">
        <v>136667</v>
      </c>
      <c r="P51" s="200">
        <f>SUM(N51:O51)</f>
        <v>410000</v>
      </c>
    </row>
    <row r="52" spans="2:16" ht="126.75" customHeight="1" thickBot="1" x14ac:dyDescent="0.4">
      <c r="B52" s="313"/>
      <c r="C52" s="167" t="s">
        <v>191</v>
      </c>
      <c r="D52" s="172"/>
      <c r="E52" s="172"/>
      <c r="F52" s="172"/>
      <c r="G52" s="172"/>
      <c r="H52" s="173" t="s">
        <v>166</v>
      </c>
      <c r="I52" s="55">
        <v>30000</v>
      </c>
      <c r="J52" s="173">
        <v>11363</v>
      </c>
      <c r="K52" s="128">
        <v>71600</v>
      </c>
      <c r="L52" s="110" t="s">
        <v>158</v>
      </c>
      <c r="M52" s="198">
        <v>21333</v>
      </c>
      <c r="N52" s="200">
        <v>21333</v>
      </c>
      <c r="O52" s="200">
        <v>10667</v>
      </c>
      <c r="P52" s="200">
        <f t="shared" ref="P52:P53" si="1">SUM(N52:O52)</f>
        <v>32000</v>
      </c>
    </row>
    <row r="53" spans="2:16" ht="16" thickBot="1" x14ac:dyDescent="0.4">
      <c r="B53" s="311" t="s">
        <v>47</v>
      </c>
      <c r="C53" s="289"/>
      <c r="D53" s="289"/>
      <c r="E53" s="289"/>
      <c r="F53" s="289"/>
      <c r="G53" s="289"/>
      <c r="H53" s="289"/>
      <c r="I53" s="289"/>
      <c r="J53" s="289"/>
      <c r="K53" s="289"/>
      <c r="L53" s="290"/>
      <c r="M53" s="199">
        <f>SUM(M51:M52)</f>
        <v>294666</v>
      </c>
      <c r="N53" s="201">
        <f>SUM(N51:N52)</f>
        <v>294666</v>
      </c>
      <c r="O53" s="201">
        <f>SUM(O51:O52)</f>
        <v>147334</v>
      </c>
      <c r="P53" s="200">
        <f t="shared" si="1"/>
        <v>442000</v>
      </c>
    </row>
    <row r="54" spans="2:16" ht="43.5" customHeight="1" thickBot="1" x14ac:dyDescent="0.4">
      <c r="B54" s="308" t="s">
        <v>97</v>
      </c>
      <c r="C54" s="309"/>
      <c r="D54" s="309"/>
      <c r="E54" s="309"/>
      <c r="F54" s="309"/>
      <c r="G54" s="309"/>
      <c r="H54" s="309"/>
      <c r="I54" s="309"/>
      <c r="J54" s="309"/>
      <c r="K54" s="309"/>
      <c r="L54" s="309"/>
      <c r="M54" s="310"/>
    </row>
    <row r="55" spans="2:16" ht="30" customHeight="1" thickBot="1" x14ac:dyDescent="0.4">
      <c r="B55" s="242" t="s">
        <v>16</v>
      </c>
      <c r="C55" s="294"/>
      <c r="D55" s="242" t="s">
        <v>12</v>
      </c>
      <c r="E55" s="243"/>
      <c r="F55" s="243"/>
      <c r="G55" s="243"/>
      <c r="H55" s="244"/>
      <c r="I55" s="281" t="s">
        <v>13</v>
      </c>
      <c r="J55" s="282"/>
      <c r="K55" s="282"/>
      <c r="L55" s="282"/>
      <c r="M55" s="283"/>
    </row>
    <row r="56" spans="2:16" ht="21.75" customHeight="1" thickBot="1" x14ac:dyDescent="0.4">
      <c r="B56" s="295"/>
      <c r="C56" s="296"/>
      <c r="D56" s="295"/>
      <c r="E56" s="245"/>
      <c r="F56" s="245"/>
      <c r="G56" s="245"/>
      <c r="H56" s="246"/>
      <c r="I56" s="181" t="s">
        <v>24</v>
      </c>
      <c r="J56" s="245" t="s">
        <v>10</v>
      </c>
      <c r="K56" s="245"/>
      <c r="L56" s="245"/>
      <c r="M56" s="246"/>
    </row>
    <row r="57" spans="2:16" ht="59.25" customHeight="1" x14ac:dyDescent="0.35">
      <c r="B57" s="230" t="s">
        <v>98</v>
      </c>
      <c r="C57" s="257"/>
      <c r="D57" s="413">
        <v>0</v>
      </c>
      <c r="E57" s="413"/>
      <c r="F57" s="413"/>
      <c r="G57" s="413"/>
      <c r="H57" s="413"/>
      <c r="I57" s="120">
        <v>0.8</v>
      </c>
      <c r="J57" s="257" t="s">
        <v>99</v>
      </c>
      <c r="K57" s="257"/>
      <c r="L57" s="257"/>
      <c r="M57" s="258"/>
    </row>
    <row r="58" spans="2:16" ht="45.75" customHeight="1" thickBot="1" x14ac:dyDescent="0.4">
      <c r="B58" s="297" t="s">
        <v>178</v>
      </c>
      <c r="C58" s="298"/>
      <c r="D58" s="411">
        <v>0</v>
      </c>
      <c r="E58" s="411"/>
      <c r="F58" s="411"/>
      <c r="G58" s="411"/>
      <c r="H58" s="411"/>
      <c r="I58" s="187">
        <v>8</v>
      </c>
      <c r="J58" s="298" t="s">
        <v>183</v>
      </c>
      <c r="K58" s="298"/>
      <c r="L58" s="298"/>
      <c r="M58" s="412"/>
    </row>
    <row r="59" spans="2:16" ht="43.5" customHeight="1" thickBot="1" x14ac:dyDescent="0.4">
      <c r="B59" s="176" t="s">
        <v>0</v>
      </c>
      <c r="C59" s="176" t="s">
        <v>22</v>
      </c>
      <c r="D59" s="247" t="s">
        <v>1</v>
      </c>
      <c r="E59" s="248"/>
      <c r="F59" s="248"/>
      <c r="G59" s="249"/>
      <c r="H59" s="250" t="s">
        <v>23</v>
      </c>
      <c r="I59" s="414" t="s">
        <v>2</v>
      </c>
      <c r="J59" s="415"/>
      <c r="K59" s="415"/>
      <c r="L59" s="415"/>
      <c r="M59" s="416"/>
    </row>
    <row r="60" spans="2:16" ht="52.5" customHeight="1" thickBot="1" x14ac:dyDescent="0.4">
      <c r="B60" s="50" t="s">
        <v>21</v>
      </c>
      <c r="C60" s="9" t="s">
        <v>25</v>
      </c>
      <c r="D60" s="9" t="s">
        <v>3</v>
      </c>
      <c r="E60" s="9" t="s">
        <v>4</v>
      </c>
      <c r="F60" s="9" t="s">
        <v>5</v>
      </c>
      <c r="G60" s="9" t="s">
        <v>6</v>
      </c>
      <c r="H60" s="250"/>
      <c r="I60" s="9" t="s">
        <v>7</v>
      </c>
      <c r="J60" s="9" t="s">
        <v>8</v>
      </c>
      <c r="K60" s="9" t="s">
        <v>9</v>
      </c>
      <c r="L60" s="9" t="s">
        <v>10</v>
      </c>
      <c r="M60" s="51" t="s">
        <v>11</v>
      </c>
      <c r="N60" s="128">
        <v>2020</v>
      </c>
      <c r="O60" s="128">
        <v>2021</v>
      </c>
      <c r="P60" s="128" t="s">
        <v>185</v>
      </c>
    </row>
    <row r="61" spans="2:16" ht="154.5" customHeight="1" x14ac:dyDescent="0.35">
      <c r="B61" s="124" t="s">
        <v>139</v>
      </c>
      <c r="C61" s="167" t="s">
        <v>140</v>
      </c>
      <c r="D61" s="172"/>
      <c r="E61" s="172"/>
      <c r="F61" s="172"/>
      <c r="G61" s="172"/>
      <c r="H61" s="173" t="s">
        <v>170</v>
      </c>
      <c r="I61" s="55">
        <v>30000</v>
      </c>
      <c r="J61" s="173">
        <v>11363</v>
      </c>
      <c r="K61" s="173" t="s">
        <v>159</v>
      </c>
      <c r="L61" s="110" t="s">
        <v>160</v>
      </c>
      <c r="M61" s="197">
        <v>25000</v>
      </c>
      <c r="N61" s="200">
        <v>25000</v>
      </c>
      <c r="O61" s="200">
        <v>10000</v>
      </c>
      <c r="P61" s="200">
        <f>SUM(N61:O61)</f>
        <v>35000</v>
      </c>
    </row>
    <row r="62" spans="2:16" ht="171" customHeight="1" x14ac:dyDescent="0.35">
      <c r="B62" s="124" t="s">
        <v>137</v>
      </c>
      <c r="C62" s="167" t="s">
        <v>141</v>
      </c>
      <c r="D62" s="172"/>
      <c r="E62" s="172"/>
      <c r="F62" s="172"/>
      <c r="G62" s="172"/>
      <c r="H62" s="173" t="s">
        <v>170</v>
      </c>
      <c r="I62" s="55">
        <v>30000</v>
      </c>
      <c r="J62" s="173">
        <v>11363</v>
      </c>
      <c r="K62" s="173" t="s">
        <v>161</v>
      </c>
      <c r="L62" s="173" t="s">
        <v>162</v>
      </c>
      <c r="M62" s="197">
        <v>40000</v>
      </c>
      <c r="N62" s="200">
        <v>40000</v>
      </c>
      <c r="O62" s="200">
        <v>24212.15</v>
      </c>
      <c r="P62" s="200">
        <f>SUM(N62:O62)</f>
        <v>64212.15</v>
      </c>
    </row>
    <row r="63" spans="2:16" ht="24.75" customHeight="1" thickBot="1" x14ac:dyDescent="0.4">
      <c r="B63" s="288" t="s">
        <v>100</v>
      </c>
      <c r="C63" s="289"/>
      <c r="D63" s="289"/>
      <c r="E63" s="289"/>
      <c r="F63" s="289"/>
      <c r="G63" s="289"/>
      <c r="H63" s="289"/>
      <c r="I63" s="289"/>
      <c r="J63" s="289"/>
      <c r="K63" s="289"/>
      <c r="L63" s="290"/>
      <c r="M63" s="199">
        <f>SUM(M61:M62)</f>
        <v>65000</v>
      </c>
      <c r="N63" s="200">
        <f>SUM(N61:N62)</f>
        <v>65000</v>
      </c>
      <c r="O63" s="200">
        <f t="shared" ref="O63:P63" si="2">SUM(O61:O62)</f>
        <v>34212.15</v>
      </c>
      <c r="P63" s="200">
        <f t="shared" si="2"/>
        <v>99212.15</v>
      </c>
    </row>
    <row r="64" spans="2:16" ht="32.25" customHeight="1" thickBot="1" x14ac:dyDescent="0.4">
      <c r="B64" s="390" t="s">
        <v>63</v>
      </c>
      <c r="C64" s="391"/>
      <c r="D64" s="391"/>
      <c r="E64" s="391"/>
      <c r="F64" s="391"/>
      <c r="G64" s="391"/>
      <c r="H64" s="391"/>
      <c r="I64" s="391"/>
      <c r="J64" s="391"/>
      <c r="K64" s="391"/>
      <c r="L64" s="391"/>
      <c r="M64" s="202">
        <f>SUM(M41+M63+M53)</f>
        <v>389666</v>
      </c>
      <c r="N64" s="200">
        <f>N63+N53+N41</f>
        <v>389666</v>
      </c>
      <c r="O64" s="200">
        <f t="shared" ref="O64:P64" si="3">O63+O53+O41</f>
        <v>221546.15</v>
      </c>
      <c r="P64" s="200">
        <f t="shared" si="3"/>
        <v>611212.15</v>
      </c>
    </row>
    <row r="65" spans="2:16" ht="33" customHeight="1" thickBot="1" x14ac:dyDescent="0.4">
      <c r="B65" s="392" t="s">
        <v>45</v>
      </c>
      <c r="C65" s="393"/>
      <c r="D65" s="393"/>
      <c r="E65" s="393"/>
      <c r="F65" s="393"/>
      <c r="G65" s="393"/>
      <c r="H65" s="393"/>
      <c r="I65" s="393"/>
      <c r="J65" s="393"/>
      <c r="K65" s="393"/>
      <c r="L65" s="393"/>
      <c r="M65" s="394"/>
    </row>
    <row r="66" spans="2:16" ht="19.5" customHeight="1" thickBot="1" x14ac:dyDescent="0.4">
      <c r="B66" s="277" t="s">
        <v>14</v>
      </c>
      <c r="C66" s="314"/>
      <c r="D66" s="277" t="s">
        <v>12</v>
      </c>
      <c r="E66" s="278"/>
      <c r="F66" s="278"/>
      <c r="G66" s="278"/>
      <c r="H66" s="278"/>
      <c r="I66" s="281" t="s">
        <v>13</v>
      </c>
      <c r="J66" s="282"/>
      <c r="K66" s="282"/>
      <c r="L66" s="282"/>
      <c r="M66" s="283"/>
    </row>
    <row r="67" spans="2:16" ht="17.25" customHeight="1" thickBot="1" x14ac:dyDescent="0.4">
      <c r="B67" s="315"/>
      <c r="C67" s="316"/>
      <c r="D67" s="315"/>
      <c r="E67" s="317"/>
      <c r="F67" s="317"/>
      <c r="G67" s="317"/>
      <c r="H67" s="317"/>
      <c r="I67" s="85" t="s">
        <v>24</v>
      </c>
      <c r="J67" s="318" t="s">
        <v>10</v>
      </c>
      <c r="K67" s="318"/>
      <c r="L67" s="318"/>
      <c r="M67" s="319"/>
    </row>
    <row r="68" spans="2:16" ht="31.5" customHeight="1" x14ac:dyDescent="0.35">
      <c r="B68" s="230" t="s">
        <v>76</v>
      </c>
      <c r="C68" s="231"/>
      <c r="D68" s="256">
        <v>3070</v>
      </c>
      <c r="E68" s="256"/>
      <c r="F68" s="256"/>
      <c r="G68" s="256"/>
      <c r="H68" s="256"/>
      <c r="I68" s="175">
        <v>50</v>
      </c>
      <c r="J68" s="321" t="s">
        <v>101</v>
      </c>
      <c r="K68" s="322"/>
      <c r="L68" s="322"/>
      <c r="M68" s="323"/>
    </row>
    <row r="69" spans="2:16" ht="52.5" customHeight="1" thickBot="1" x14ac:dyDescent="0.4">
      <c r="B69" s="272" t="s">
        <v>102</v>
      </c>
      <c r="C69" s="273"/>
      <c r="D69" s="274">
        <v>0</v>
      </c>
      <c r="E69" s="274"/>
      <c r="F69" s="274"/>
      <c r="G69" s="274"/>
      <c r="H69" s="274"/>
      <c r="I69" s="191">
        <v>3</v>
      </c>
      <c r="J69" s="419" t="s">
        <v>82</v>
      </c>
      <c r="K69" s="420"/>
      <c r="L69" s="420"/>
      <c r="M69" s="421"/>
    </row>
    <row r="70" spans="2:16" ht="20.25" customHeight="1" thickBot="1" x14ac:dyDescent="0.4">
      <c r="B70" s="422" t="s">
        <v>15</v>
      </c>
      <c r="C70" s="423"/>
      <c r="D70" s="423"/>
      <c r="E70" s="423"/>
      <c r="F70" s="423"/>
      <c r="G70" s="423"/>
      <c r="H70" s="423"/>
      <c r="I70" s="423"/>
      <c r="J70" s="423"/>
      <c r="K70" s="423"/>
      <c r="L70" s="423"/>
      <c r="M70" s="424"/>
    </row>
    <row r="71" spans="2:16" ht="27.75" customHeight="1" thickBot="1" x14ac:dyDescent="0.4">
      <c r="B71" s="291" t="s">
        <v>79</v>
      </c>
      <c r="C71" s="292"/>
      <c r="D71" s="292"/>
      <c r="E71" s="292"/>
      <c r="F71" s="292"/>
      <c r="G71" s="292"/>
      <c r="H71" s="292"/>
      <c r="I71" s="292"/>
      <c r="J71" s="292"/>
      <c r="K71" s="292"/>
      <c r="L71" s="292"/>
      <c r="M71" s="293"/>
    </row>
    <row r="72" spans="2:16" ht="23.25" customHeight="1" thickBot="1" x14ac:dyDescent="0.4">
      <c r="B72" s="242" t="s">
        <v>16</v>
      </c>
      <c r="C72" s="294"/>
      <c r="D72" s="242" t="s">
        <v>12</v>
      </c>
      <c r="E72" s="243"/>
      <c r="F72" s="243"/>
      <c r="G72" s="243"/>
      <c r="H72" s="244"/>
      <c r="I72" s="281" t="s">
        <v>13</v>
      </c>
      <c r="J72" s="282"/>
      <c r="K72" s="282"/>
      <c r="L72" s="282"/>
      <c r="M72" s="283"/>
    </row>
    <row r="73" spans="2:16" ht="24" customHeight="1" thickBot="1" x14ac:dyDescent="0.4">
      <c r="B73" s="417"/>
      <c r="C73" s="418"/>
      <c r="D73" s="417"/>
      <c r="E73" s="284"/>
      <c r="F73" s="284"/>
      <c r="G73" s="284"/>
      <c r="H73" s="285"/>
      <c r="I73" s="189" t="s">
        <v>24</v>
      </c>
      <c r="J73" s="284" t="s">
        <v>10</v>
      </c>
      <c r="K73" s="284"/>
      <c r="L73" s="284"/>
      <c r="M73" s="285"/>
    </row>
    <row r="74" spans="2:16" ht="39" customHeight="1" x14ac:dyDescent="0.35">
      <c r="B74" s="430" t="s">
        <v>106</v>
      </c>
      <c r="C74" s="431"/>
      <c r="D74" s="432">
        <v>14441</v>
      </c>
      <c r="E74" s="433"/>
      <c r="F74" s="433"/>
      <c r="G74" s="433"/>
      <c r="H74" s="433"/>
      <c r="I74" s="49">
        <v>200</v>
      </c>
      <c r="J74" s="300" t="s">
        <v>103</v>
      </c>
      <c r="K74" s="300"/>
      <c r="L74" s="300"/>
      <c r="M74" s="301"/>
    </row>
    <row r="75" spans="2:16" ht="34.5" customHeight="1" x14ac:dyDescent="0.35">
      <c r="B75" s="425" t="s">
        <v>61</v>
      </c>
      <c r="C75" s="434"/>
      <c r="D75" s="427">
        <v>14326</v>
      </c>
      <c r="E75" s="428"/>
      <c r="F75" s="428"/>
      <c r="G75" s="428"/>
      <c r="H75" s="428"/>
      <c r="I75" s="49">
        <v>300</v>
      </c>
      <c r="J75" s="300" t="s">
        <v>104</v>
      </c>
      <c r="K75" s="300"/>
      <c r="L75" s="300"/>
      <c r="M75" s="301"/>
    </row>
    <row r="76" spans="2:16" ht="33" customHeight="1" thickBot="1" x14ac:dyDescent="0.4">
      <c r="B76" s="425" t="s">
        <v>77</v>
      </c>
      <c r="C76" s="426"/>
      <c r="D76" s="427">
        <v>11932</v>
      </c>
      <c r="E76" s="428"/>
      <c r="F76" s="428"/>
      <c r="G76" s="428"/>
      <c r="H76" s="428"/>
      <c r="I76" s="52">
        <v>600</v>
      </c>
      <c r="J76" s="404" t="s">
        <v>105</v>
      </c>
      <c r="K76" s="404"/>
      <c r="L76" s="404"/>
      <c r="M76" s="405"/>
    </row>
    <row r="77" spans="2:16" ht="21.75" customHeight="1" thickBot="1" x14ac:dyDescent="0.4">
      <c r="B77" s="188" t="s">
        <v>0</v>
      </c>
      <c r="C77" s="188" t="s">
        <v>22</v>
      </c>
      <c r="D77" s="414" t="s">
        <v>1</v>
      </c>
      <c r="E77" s="415"/>
      <c r="F77" s="415"/>
      <c r="G77" s="416"/>
      <c r="H77" s="429" t="s">
        <v>23</v>
      </c>
      <c r="I77" s="247" t="s">
        <v>2</v>
      </c>
      <c r="J77" s="248"/>
      <c r="K77" s="248"/>
      <c r="L77" s="248"/>
      <c r="M77" s="249"/>
    </row>
    <row r="78" spans="2:16" ht="51" customHeight="1" x14ac:dyDescent="0.35">
      <c r="B78" s="8" t="s">
        <v>21</v>
      </c>
      <c r="C78" s="9" t="s">
        <v>25</v>
      </c>
      <c r="D78" s="9" t="s">
        <v>3</v>
      </c>
      <c r="E78" s="9" t="s">
        <v>4</v>
      </c>
      <c r="F78" s="9" t="s">
        <v>5</v>
      </c>
      <c r="G78" s="9" t="s">
        <v>6</v>
      </c>
      <c r="H78" s="250"/>
      <c r="I78" s="9" t="s">
        <v>7</v>
      </c>
      <c r="J78" s="9" t="s">
        <v>8</v>
      </c>
      <c r="K78" s="9" t="s">
        <v>9</v>
      </c>
      <c r="L78" s="9" t="s">
        <v>10</v>
      </c>
      <c r="M78" s="8" t="s">
        <v>11</v>
      </c>
      <c r="N78" s="128">
        <v>2020</v>
      </c>
      <c r="O78" s="128">
        <v>2021</v>
      </c>
      <c r="P78" s="128" t="s">
        <v>185</v>
      </c>
    </row>
    <row r="79" spans="2:16" ht="22.5" customHeight="1" x14ac:dyDescent="0.35">
      <c r="B79" s="320" t="s">
        <v>153</v>
      </c>
      <c r="C79" s="229" t="s">
        <v>142</v>
      </c>
      <c r="D79" s="240"/>
      <c r="E79" s="240"/>
      <c r="F79" s="240"/>
      <c r="G79" s="240"/>
      <c r="H79" s="241" t="s">
        <v>169</v>
      </c>
      <c r="I79" s="162">
        <v>30000</v>
      </c>
      <c r="J79" s="163">
        <v>11363</v>
      </c>
      <c r="K79" s="164">
        <v>71300</v>
      </c>
      <c r="L79" s="165" t="s">
        <v>143</v>
      </c>
      <c r="M79" s="205">
        <v>218780.01</v>
      </c>
      <c r="N79" s="201">
        <f>O79*3</f>
        <v>218780.01</v>
      </c>
      <c r="O79" s="201">
        <v>72926.67</v>
      </c>
      <c r="P79" s="201">
        <f>SUM(N79:O79)</f>
        <v>291706.68</v>
      </c>
    </row>
    <row r="80" spans="2:16" ht="31.5" customHeight="1" x14ac:dyDescent="0.35">
      <c r="B80" s="320"/>
      <c r="C80" s="229"/>
      <c r="D80" s="240"/>
      <c r="E80" s="240"/>
      <c r="F80" s="240"/>
      <c r="G80" s="240"/>
      <c r="H80" s="241"/>
      <c r="I80" s="162">
        <v>30000</v>
      </c>
      <c r="J80" s="163">
        <v>11363</v>
      </c>
      <c r="K80" s="164">
        <v>71600</v>
      </c>
      <c r="L80" s="165" t="s">
        <v>144</v>
      </c>
      <c r="M80" s="205">
        <v>14447.37</v>
      </c>
      <c r="N80" s="201">
        <f t="shared" ref="N80:N89" si="4">O80*3</f>
        <v>14447.369999999999</v>
      </c>
      <c r="O80" s="201">
        <v>4815.79</v>
      </c>
      <c r="P80" s="201">
        <f t="shared" ref="P80:P89" si="5">SUM(N80:O80)</f>
        <v>19263.16</v>
      </c>
    </row>
    <row r="81" spans="2:16" ht="24" customHeight="1" x14ac:dyDescent="0.35">
      <c r="B81" s="320"/>
      <c r="C81" s="229"/>
      <c r="D81" s="240"/>
      <c r="E81" s="240"/>
      <c r="F81" s="240"/>
      <c r="G81" s="240"/>
      <c r="H81" s="241"/>
      <c r="I81" s="162">
        <v>30000</v>
      </c>
      <c r="J81" s="163">
        <v>11363</v>
      </c>
      <c r="K81" s="164">
        <v>72300</v>
      </c>
      <c r="L81" s="165" t="s">
        <v>145</v>
      </c>
      <c r="M81" s="205">
        <v>100238.49</v>
      </c>
      <c r="N81" s="201">
        <f t="shared" si="4"/>
        <v>100238.49</v>
      </c>
      <c r="O81" s="201">
        <v>33412.83</v>
      </c>
      <c r="P81" s="201">
        <f t="shared" si="5"/>
        <v>133651.32</v>
      </c>
    </row>
    <row r="82" spans="2:16" ht="30.75" customHeight="1" x14ac:dyDescent="0.35">
      <c r="B82" s="320"/>
      <c r="C82" s="229"/>
      <c r="D82" s="240"/>
      <c r="E82" s="240"/>
      <c r="F82" s="240"/>
      <c r="G82" s="240"/>
      <c r="H82" s="241"/>
      <c r="I82" s="162">
        <v>30000</v>
      </c>
      <c r="J82" s="163">
        <v>11363</v>
      </c>
      <c r="K82" s="164">
        <v>72500</v>
      </c>
      <c r="L82" s="165" t="s">
        <v>146</v>
      </c>
      <c r="M82" s="205">
        <v>493.41</v>
      </c>
      <c r="N82" s="201">
        <f t="shared" si="4"/>
        <v>493.40999999999997</v>
      </c>
      <c r="O82" s="201">
        <v>164.47</v>
      </c>
      <c r="P82" s="201">
        <f t="shared" si="5"/>
        <v>657.88</v>
      </c>
    </row>
    <row r="83" spans="2:16" ht="24.75" customHeight="1" x14ac:dyDescent="0.35">
      <c r="B83" s="320"/>
      <c r="C83" s="229"/>
      <c r="D83" s="240"/>
      <c r="E83" s="240"/>
      <c r="F83" s="240"/>
      <c r="G83" s="240"/>
      <c r="H83" s="241"/>
      <c r="I83" s="162">
        <v>30000</v>
      </c>
      <c r="J83" s="163">
        <v>11363</v>
      </c>
      <c r="K83" s="164">
        <v>72800</v>
      </c>
      <c r="L83" s="165" t="s">
        <v>147</v>
      </c>
      <c r="M83" s="205">
        <v>493.41</v>
      </c>
      <c r="N83" s="201">
        <f t="shared" si="4"/>
        <v>493.40999999999997</v>
      </c>
      <c r="O83" s="201">
        <v>164.47</v>
      </c>
      <c r="P83" s="201">
        <f t="shared" si="5"/>
        <v>657.88</v>
      </c>
    </row>
    <row r="84" spans="2:16" ht="20.25" customHeight="1" x14ac:dyDescent="0.35">
      <c r="B84" s="320"/>
      <c r="C84" s="229"/>
      <c r="D84" s="240"/>
      <c r="E84" s="240"/>
      <c r="F84" s="240"/>
      <c r="G84" s="240"/>
      <c r="H84" s="241"/>
      <c r="I84" s="162">
        <v>30000</v>
      </c>
      <c r="J84" s="163">
        <v>11363</v>
      </c>
      <c r="K84" s="164">
        <v>73100</v>
      </c>
      <c r="L84" s="165" t="s">
        <v>148</v>
      </c>
      <c r="M84" s="205">
        <v>15117.93</v>
      </c>
      <c r="N84" s="201">
        <f t="shared" si="4"/>
        <v>15117.93</v>
      </c>
      <c r="O84" s="201">
        <v>5039.3100000000004</v>
      </c>
      <c r="P84" s="201">
        <f t="shared" si="5"/>
        <v>20157.240000000002</v>
      </c>
    </row>
    <row r="85" spans="2:16" ht="20.25" customHeight="1" x14ac:dyDescent="0.35">
      <c r="B85" s="320"/>
      <c r="C85" s="229"/>
      <c r="D85" s="240"/>
      <c r="E85" s="240"/>
      <c r="F85" s="240"/>
      <c r="G85" s="240"/>
      <c r="H85" s="241"/>
      <c r="I85" s="162">
        <v>30000</v>
      </c>
      <c r="J85" s="163">
        <v>11363</v>
      </c>
      <c r="K85" s="164">
        <v>73400</v>
      </c>
      <c r="L85" s="165" t="s">
        <v>149</v>
      </c>
      <c r="M85" s="205">
        <v>9434.85</v>
      </c>
      <c r="N85" s="201">
        <f t="shared" si="4"/>
        <v>9434.8499999999985</v>
      </c>
      <c r="O85" s="201">
        <v>3144.95</v>
      </c>
      <c r="P85" s="201">
        <f t="shared" si="5"/>
        <v>12579.8</v>
      </c>
    </row>
    <row r="86" spans="2:16" ht="27" hidden="1" customHeight="1" x14ac:dyDescent="0.35">
      <c r="B86" s="320"/>
      <c r="C86" s="229"/>
      <c r="D86" s="240"/>
      <c r="E86" s="240"/>
      <c r="F86" s="240"/>
      <c r="G86" s="240"/>
      <c r="H86" s="241"/>
      <c r="I86" s="59"/>
      <c r="J86" s="60"/>
      <c r="K86" s="61"/>
      <c r="L86" s="79"/>
      <c r="M86" s="206"/>
      <c r="N86" s="201">
        <f t="shared" si="4"/>
        <v>0</v>
      </c>
      <c r="O86" s="201"/>
      <c r="P86" s="201">
        <f t="shared" si="5"/>
        <v>0</v>
      </c>
    </row>
    <row r="87" spans="2:16" ht="21.75" hidden="1" customHeight="1" thickBot="1" x14ac:dyDescent="0.4">
      <c r="B87" s="320"/>
      <c r="C87" s="229"/>
      <c r="D87" s="240"/>
      <c r="E87" s="240"/>
      <c r="F87" s="240"/>
      <c r="G87" s="240"/>
      <c r="H87" s="241"/>
      <c r="I87" s="80"/>
      <c r="J87" s="81"/>
      <c r="K87" s="82"/>
      <c r="L87" s="83"/>
      <c r="M87" s="207"/>
      <c r="N87" s="201">
        <f t="shared" si="4"/>
        <v>0</v>
      </c>
      <c r="O87" s="201"/>
      <c r="P87" s="201">
        <f t="shared" si="5"/>
        <v>0</v>
      </c>
    </row>
    <row r="88" spans="2:16" ht="33" customHeight="1" x14ac:dyDescent="0.35">
      <c r="B88" s="320"/>
      <c r="C88" s="229"/>
      <c r="D88" s="240"/>
      <c r="E88" s="240"/>
      <c r="F88" s="240"/>
      <c r="G88" s="240"/>
      <c r="H88" s="241"/>
      <c r="I88" s="162">
        <v>30000</v>
      </c>
      <c r="J88" s="163">
        <v>11363</v>
      </c>
      <c r="K88" s="164">
        <v>74200</v>
      </c>
      <c r="L88" s="165" t="s">
        <v>150</v>
      </c>
      <c r="M88" s="205">
        <v>9868.41</v>
      </c>
      <c r="N88" s="201">
        <f t="shared" si="4"/>
        <v>9868.41</v>
      </c>
      <c r="O88" s="201">
        <v>3289.47</v>
      </c>
      <c r="P88" s="201">
        <f t="shared" si="5"/>
        <v>13157.88</v>
      </c>
    </row>
    <row r="89" spans="2:16" ht="21.75" customHeight="1" x14ac:dyDescent="0.35">
      <c r="B89" s="320"/>
      <c r="C89" s="229"/>
      <c r="D89" s="240"/>
      <c r="E89" s="240"/>
      <c r="F89" s="240"/>
      <c r="G89" s="240"/>
      <c r="H89" s="241"/>
      <c r="I89" s="162">
        <v>30000</v>
      </c>
      <c r="J89" s="163">
        <v>11363</v>
      </c>
      <c r="K89" s="164">
        <v>74500</v>
      </c>
      <c r="L89" s="165" t="s">
        <v>151</v>
      </c>
      <c r="M89" s="205">
        <v>6126.12</v>
      </c>
      <c r="N89" s="201">
        <f t="shared" si="4"/>
        <v>6126.12</v>
      </c>
      <c r="O89" s="201">
        <v>2042.04</v>
      </c>
      <c r="P89" s="201">
        <f t="shared" si="5"/>
        <v>8168.16</v>
      </c>
    </row>
    <row r="90" spans="2:16" ht="21.75" customHeight="1" x14ac:dyDescent="0.35">
      <c r="B90" s="320"/>
      <c r="C90" s="229"/>
      <c r="D90" s="240"/>
      <c r="E90" s="240"/>
      <c r="F90" s="240"/>
      <c r="G90" s="240"/>
      <c r="H90" s="241"/>
      <c r="I90" s="166"/>
      <c r="J90" s="166"/>
      <c r="K90" s="166"/>
      <c r="L90" s="166" t="s">
        <v>152</v>
      </c>
      <c r="M90" s="208">
        <f>SUM(M79:M89)</f>
        <v>374999.99999999988</v>
      </c>
      <c r="N90" s="201">
        <f>SUM(N79:N89)</f>
        <v>374999.99999999988</v>
      </c>
      <c r="O90" s="201">
        <f t="shared" ref="O90:P90" si="6">SUM(O79:O89)</f>
        <v>124999.99999999999</v>
      </c>
      <c r="P90" s="201">
        <f t="shared" si="6"/>
        <v>499999.99999999994</v>
      </c>
    </row>
    <row r="91" spans="2:16" ht="34.5" customHeight="1" thickBot="1" x14ac:dyDescent="0.4">
      <c r="B91" s="288" t="s">
        <v>64</v>
      </c>
      <c r="C91" s="289"/>
      <c r="D91" s="289"/>
      <c r="E91" s="289"/>
      <c r="F91" s="289"/>
      <c r="G91" s="289"/>
      <c r="H91" s="289"/>
      <c r="I91" s="289"/>
      <c r="J91" s="289"/>
      <c r="K91" s="289"/>
      <c r="L91" s="290"/>
      <c r="M91" s="209">
        <f>M90</f>
        <v>374999.99999999988</v>
      </c>
      <c r="N91" s="201">
        <f>N90</f>
        <v>374999.99999999988</v>
      </c>
      <c r="O91" s="201">
        <f t="shared" ref="O91:P91" si="7">O90</f>
        <v>124999.99999999999</v>
      </c>
      <c r="P91" s="201">
        <f t="shared" si="7"/>
        <v>499999.99999999994</v>
      </c>
    </row>
    <row r="92" spans="2:16" ht="33" customHeight="1" thickBot="1" x14ac:dyDescent="0.4">
      <c r="B92" s="291" t="s">
        <v>48</v>
      </c>
      <c r="C92" s="292"/>
      <c r="D92" s="292"/>
      <c r="E92" s="292"/>
      <c r="F92" s="292"/>
      <c r="G92" s="292"/>
      <c r="H92" s="292"/>
      <c r="I92" s="292"/>
      <c r="J92" s="292"/>
      <c r="K92" s="292"/>
      <c r="L92" s="292"/>
      <c r="M92" s="293"/>
    </row>
    <row r="93" spans="2:16" ht="22.5" customHeight="1" x14ac:dyDescent="0.35">
      <c r="B93" s="242" t="s">
        <v>16</v>
      </c>
      <c r="C93" s="294"/>
      <c r="D93" s="242" t="s">
        <v>12</v>
      </c>
      <c r="E93" s="243"/>
      <c r="F93" s="243"/>
      <c r="G93" s="243"/>
      <c r="H93" s="244"/>
      <c r="I93" s="242" t="s">
        <v>75</v>
      </c>
      <c r="J93" s="243"/>
      <c r="K93" s="243"/>
      <c r="L93" s="243"/>
      <c r="M93" s="244"/>
    </row>
    <row r="94" spans="2:16" ht="16" thickBot="1" x14ac:dyDescent="0.4">
      <c r="B94" s="295"/>
      <c r="C94" s="296"/>
      <c r="D94" s="295"/>
      <c r="E94" s="245"/>
      <c r="F94" s="245"/>
      <c r="G94" s="245"/>
      <c r="H94" s="246"/>
      <c r="I94" s="181" t="s">
        <v>24</v>
      </c>
      <c r="J94" s="245" t="s">
        <v>10</v>
      </c>
      <c r="K94" s="245"/>
      <c r="L94" s="245"/>
      <c r="M94" s="246"/>
    </row>
    <row r="95" spans="2:16" ht="48.75" customHeight="1" x14ac:dyDescent="0.35">
      <c r="B95" s="230" t="s">
        <v>107</v>
      </c>
      <c r="C95" s="231"/>
      <c r="D95" s="256">
        <v>3189</v>
      </c>
      <c r="E95" s="256"/>
      <c r="F95" s="256"/>
      <c r="G95" s="256"/>
      <c r="H95" s="256"/>
      <c r="I95" s="175">
        <v>3500</v>
      </c>
      <c r="J95" s="257" t="s">
        <v>108</v>
      </c>
      <c r="K95" s="257"/>
      <c r="L95" s="257"/>
      <c r="M95" s="258"/>
    </row>
    <row r="96" spans="2:16" ht="53.25" customHeight="1" thickBot="1" x14ac:dyDescent="0.4">
      <c r="B96" s="272" t="s">
        <v>109</v>
      </c>
      <c r="C96" s="273"/>
      <c r="D96" s="274">
        <v>0</v>
      </c>
      <c r="E96" s="274"/>
      <c r="F96" s="274"/>
      <c r="G96" s="274"/>
      <c r="H96" s="274"/>
      <c r="I96" s="191">
        <v>3</v>
      </c>
      <c r="J96" s="275" t="s">
        <v>110</v>
      </c>
      <c r="K96" s="275"/>
      <c r="L96" s="275"/>
      <c r="M96" s="276"/>
    </row>
    <row r="97" spans="2:16" ht="30.75" customHeight="1" x14ac:dyDescent="0.35">
      <c r="B97" s="112" t="s">
        <v>0</v>
      </c>
      <c r="C97" s="192" t="s">
        <v>22</v>
      </c>
      <c r="D97" s="259" t="s">
        <v>1</v>
      </c>
      <c r="E97" s="259"/>
      <c r="F97" s="259"/>
      <c r="G97" s="259"/>
      <c r="H97" s="259" t="s">
        <v>23</v>
      </c>
      <c r="I97" s="259" t="s">
        <v>2</v>
      </c>
      <c r="J97" s="259"/>
      <c r="K97" s="259"/>
      <c r="L97" s="259"/>
      <c r="M97" s="271"/>
    </row>
    <row r="98" spans="2:16" ht="65.25" customHeight="1" thickBot="1" x14ac:dyDescent="0.4">
      <c r="B98" s="77" t="s">
        <v>21</v>
      </c>
      <c r="C98" s="78" t="s">
        <v>25</v>
      </c>
      <c r="D98" s="78" t="s">
        <v>3</v>
      </c>
      <c r="E98" s="78" t="s">
        <v>4</v>
      </c>
      <c r="F98" s="78" t="s">
        <v>5</v>
      </c>
      <c r="G98" s="78" t="s">
        <v>6</v>
      </c>
      <c r="H98" s="270"/>
      <c r="I98" s="78" t="s">
        <v>7</v>
      </c>
      <c r="J98" s="78" t="s">
        <v>8</v>
      </c>
      <c r="K98" s="78" t="s">
        <v>9</v>
      </c>
      <c r="L98" s="78" t="s">
        <v>10</v>
      </c>
      <c r="M98" s="210" t="s">
        <v>11</v>
      </c>
      <c r="N98" s="128">
        <v>2020</v>
      </c>
      <c r="O98" s="128">
        <v>2021</v>
      </c>
      <c r="P98" s="128" t="s">
        <v>185</v>
      </c>
    </row>
    <row r="99" spans="2:16" ht="41.25" customHeight="1" x14ac:dyDescent="0.35">
      <c r="B99" s="286" t="s">
        <v>182</v>
      </c>
      <c r="C99" s="286" t="s">
        <v>192</v>
      </c>
      <c r="D99" s="76"/>
      <c r="E99" s="76"/>
      <c r="F99" s="76"/>
      <c r="G99" s="76"/>
      <c r="H99" s="336" t="s">
        <v>167</v>
      </c>
      <c r="I99" s="338">
        <v>30000</v>
      </c>
      <c r="J99" s="336">
        <v>11363</v>
      </c>
      <c r="K99" s="178">
        <v>72605</v>
      </c>
      <c r="L99" s="66" t="s">
        <v>157</v>
      </c>
      <c r="M99" s="211">
        <v>234000</v>
      </c>
      <c r="N99" s="200">
        <v>234000</v>
      </c>
      <c r="O99" s="200">
        <v>117000</v>
      </c>
      <c r="P99" s="200">
        <f>SUM(N99:O99)</f>
        <v>351000</v>
      </c>
    </row>
    <row r="100" spans="2:16" ht="111.75" customHeight="1" thickBot="1" x14ac:dyDescent="0.4">
      <c r="B100" s="287"/>
      <c r="C100" s="287"/>
      <c r="D100" s="74"/>
      <c r="E100" s="74"/>
      <c r="F100" s="75"/>
      <c r="G100" s="75"/>
      <c r="H100" s="337"/>
      <c r="I100" s="339"/>
      <c r="J100" s="337"/>
      <c r="K100" s="128">
        <v>71600</v>
      </c>
      <c r="L100" s="110" t="s">
        <v>158</v>
      </c>
      <c r="M100" s="212">
        <v>13500</v>
      </c>
      <c r="N100" s="200">
        <v>13500</v>
      </c>
      <c r="O100" s="200">
        <v>6666.55</v>
      </c>
      <c r="P100" s="200">
        <f>SUM(N100:O100)</f>
        <v>20166.55</v>
      </c>
    </row>
    <row r="101" spans="2:16" ht="32.25" customHeight="1" thickBot="1" x14ac:dyDescent="0.4">
      <c r="B101" s="288" t="s">
        <v>49</v>
      </c>
      <c r="C101" s="289"/>
      <c r="D101" s="289"/>
      <c r="E101" s="289"/>
      <c r="F101" s="289"/>
      <c r="G101" s="289"/>
      <c r="H101" s="289"/>
      <c r="I101" s="289"/>
      <c r="J101" s="289"/>
      <c r="K101" s="289"/>
      <c r="L101" s="290"/>
      <c r="M101" s="213">
        <f>SUM(M99:M100)</f>
        <v>247500</v>
      </c>
      <c r="N101" s="200">
        <f>SUM(N99:N100)</f>
        <v>247500</v>
      </c>
      <c r="O101" s="200">
        <f t="shared" ref="O101:P101" si="8">SUM(O99:O100)</f>
        <v>123666.55</v>
      </c>
      <c r="P101" s="200">
        <f t="shared" si="8"/>
        <v>371166.55</v>
      </c>
    </row>
    <row r="102" spans="2:16" ht="32.25" customHeight="1" thickBot="1" x14ac:dyDescent="0.4">
      <c r="B102" s="390" t="s">
        <v>65</v>
      </c>
      <c r="C102" s="391"/>
      <c r="D102" s="391"/>
      <c r="E102" s="391"/>
      <c r="F102" s="391"/>
      <c r="G102" s="391"/>
      <c r="H102" s="391"/>
      <c r="I102" s="391"/>
      <c r="J102" s="391"/>
      <c r="K102" s="391"/>
      <c r="L102" s="391"/>
      <c r="M102" s="202">
        <f>SUM(M91,M101)</f>
        <v>622499.99999999988</v>
      </c>
      <c r="N102" s="200">
        <f>N91+N101</f>
        <v>622499.99999999988</v>
      </c>
      <c r="O102" s="200">
        <f t="shared" ref="O102:P102" si="9">O91+O101</f>
        <v>248666.55</v>
      </c>
      <c r="P102" s="200">
        <f t="shared" si="9"/>
        <v>871166.54999999993</v>
      </c>
    </row>
    <row r="103" spans="2:16" ht="27.75" customHeight="1" thickBot="1" x14ac:dyDescent="0.4">
      <c r="B103" s="360" t="s">
        <v>111</v>
      </c>
      <c r="C103" s="361"/>
      <c r="D103" s="361"/>
      <c r="E103" s="361"/>
      <c r="F103" s="361"/>
      <c r="G103" s="361"/>
      <c r="H103" s="361"/>
      <c r="I103" s="361"/>
      <c r="J103" s="361"/>
      <c r="K103" s="361"/>
      <c r="L103" s="361"/>
      <c r="M103" s="362"/>
    </row>
    <row r="104" spans="2:16" ht="24.75" customHeight="1" thickBot="1" x14ac:dyDescent="0.4">
      <c r="B104" s="277" t="s">
        <v>14</v>
      </c>
      <c r="C104" s="314"/>
      <c r="D104" s="277" t="s">
        <v>12</v>
      </c>
      <c r="E104" s="278"/>
      <c r="F104" s="278"/>
      <c r="G104" s="278"/>
      <c r="H104" s="278"/>
      <c r="I104" s="281" t="s">
        <v>13</v>
      </c>
      <c r="J104" s="282"/>
      <c r="K104" s="282"/>
      <c r="L104" s="282"/>
      <c r="M104" s="283"/>
    </row>
    <row r="105" spans="2:16" ht="21" customHeight="1" thickBot="1" x14ac:dyDescent="0.4">
      <c r="B105" s="279"/>
      <c r="C105" s="363"/>
      <c r="D105" s="279"/>
      <c r="E105" s="280"/>
      <c r="F105" s="280"/>
      <c r="G105" s="280"/>
      <c r="H105" s="280"/>
      <c r="I105" s="189" t="s">
        <v>24</v>
      </c>
      <c r="J105" s="284" t="s">
        <v>10</v>
      </c>
      <c r="K105" s="284"/>
      <c r="L105" s="284"/>
      <c r="M105" s="285"/>
    </row>
    <row r="106" spans="2:16" ht="40.5" customHeight="1" x14ac:dyDescent="0.35">
      <c r="B106" s="340" t="s">
        <v>59</v>
      </c>
      <c r="C106" s="341"/>
      <c r="D106" s="435">
        <v>0</v>
      </c>
      <c r="E106" s="436"/>
      <c r="F106" s="436"/>
      <c r="G106" s="436"/>
      <c r="H106" s="436"/>
      <c r="I106" s="122">
        <v>0</v>
      </c>
      <c r="J106" s="345" t="s">
        <v>81</v>
      </c>
      <c r="K106" s="345"/>
      <c r="L106" s="345"/>
      <c r="M106" s="346"/>
    </row>
    <row r="107" spans="2:16" ht="51.75" customHeight="1" x14ac:dyDescent="0.35">
      <c r="B107" s="437" t="s">
        <v>112</v>
      </c>
      <c r="C107" s="438"/>
      <c r="D107" s="439">
        <v>0</v>
      </c>
      <c r="E107" s="440"/>
      <c r="F107" s="440"/>
      <c r="G107" s="440"/>
      <c r="H107" s="440"/>
      <c r="I107" s="49">
        <v>3</v>
      </c>
      <c r="J107" s="300" t="s">
        <v>113</v>
      </c>
      <c r="K107" s="300"/>
      <c r="L107" s="300"/>
      <c r="M107" s="301"/>
    </row>
    <row r="108" spans="2:16" ht="51.75" customHeight="1" thickBot="1" x14ac:dyDescent="0.4">
      <c r="B108" s="437" t="s">
        <v>179</v>
      </c>
      <c r="C108" s="438"/>
      <c r="D108" s="439">
        <v>0</v>
      </c>
      <c r="E108" s="440"/>
      <c r="F108" s="440"/>
      <c r="G108" s="440"/>
      <c r="H108" s="440"/>
      <c r="I108" s="49">
        <v>60</v>
      </c>
      <c r="J108" s="300" t="s">
        <v>180</v>
      </c>
      <c r="K108" s="300"/>
      <c r="L108" s="300"/>
      <c r="M108" s="301"/>
    </row>
    <row r="109" spans="2:16" ht="36.75" customHeight="1" thickBot="1" x14ac:dyDescent="0.4">
      <c r="B109" s="365" t="s">
        <v>15</v>
      </c>
      <c r="C109" s="366"/>
      <c r="D109" s="366"/>
      <c r="E109" s="366"/>
      <c r="F109" s="366"/>
      <c r="G109" s="366"/>
      <c r="H109" s="366"/>
      <c r="I109" s="366"/>
      <c r="J109" s="366"/>
      <c r="K109" s="366"/>
      <c r="L109" s="366"/>
      <c r="M109" s="367"/>
    </row>
    <row r="110" spans="2:16" ht="42" customHeight="1" thickBot="1" x14ac:dyDescent="0.4">
      <c r="B110" s="291" t="s">
        <v>114</v>
      </c>
      <c r="C110" s="292"/>
      <c r="D110" s="292"/>
      <c r="E110" s="292"/>
      <c r="F110" s="292"/>
      <c r="G110" s="292"/>
      <c r="H110" s="292"/>
      <c r="I110" s="292"/>
      <c r="J110" s="292"/>
      <c r="K110" s="292"/>
      <c r="L110" s="292"/>
      <c r="M110" s="293"/>
    </row>
    <row r="111" spans="2:16" ht="27" customHeight="1" thickBot="1" x14ac:dyDescent="0.4">
      <c r="B111" s="242" t="s">
        <v>16</v>
      </c>
      <c r="C111" s="294"/>
      <c r="D111" s="242" t="s">
        <v>12</v>
      </c>
      <c r="E111" s="243"/>
      <c r="F111" s="243"/>
      <c r="G111" s="243"/>
      <c r="H111" s="244"/>
      <c r="I111" s="281" t="s">
        <v>13</v>
      </c>
      <c r="J111" s="282"/>
      <c r="K111" s="282"/>
      <c r="L111" s="282"/>
      <c r="M111" s="283"/>
    </row>
    <row r="112" spans="2:16" ht="19.5" customHeight="1" thickBot="1" x14ac:dyDescent="0.4">
      <c r="B112" s="295"/>
      <c r="C112" s="296"/>
      <c r="D112" s="295"/>
      <c r="E112" s="245"/>
      <c r="F112" s="245"/>
      <c r="G112" s="245"/>
      <c r="H112" s="246"/>
      <c r="I112" s="181" t="s">
        <v>24</v>
      </c>
      <c r="J112" s="245" t="s">
        <v>10</v>
      </c>
      <c r="K112" s="245"/>
      <c r="L112" s="245"/>
      <c r="M112" s="246"/>
    </row>
    <row r="113" spans="2:16" ht="57.75" customHeight="1" x14ac:dyDescent="0.35">
      <c r="B113" s="446" t="s">
        <v>115</v>
      </c>
      <c r="C113" s="447"/>
      <c r="D113" s="371" t="s">
        <v>116</v>
      </c>
      <c r="E113" s="371"/>
      <c r="F113" s="371"/>
      <c r="G113" s="371"/>
      <c r="H113" s="371"/>
      <c r="I113" s="183">
        <v>0</v>
      </c>
      <c r="J113" s="398" t="s">
        <v>126</v>
      </c>
      <c r="K113" s="398"/>
      <c r="L113" s="398"/>
      <c r="M113" s="399"/>
    </row>
    <row r="114" spans="2:16" ht="44.25" customHeight="1" x14ac:dyDescent="0.35">
      <c r="B114" s="441" t="s">
        <v>117</v>
      </c>
      <c r="C114" s="442"/>
      <c r="D114" s="443" t="s">
        <v>116</v>
      </c>
      <c r="E114" s="443"/>
      <c r="F114" s="443"/>
      <c r="G114" s="443"/>
      <c r="H114" s="443"/>
      <c r="I114" s="193" t="s">
        <v>118</v>
      </c>
      <c r="J114" s="298" t="s">
        <v>119</v>
      </c>
      <c r="K114" s="298"/>
      <c r="L114" s="298"/>
      <c r="M114" s="412"/>
    </row>
    <row r="115" spans="2:16" ht="51.75" customHeight="1" thickBot="1" x14ac:dyDescent="0.4">
      <c r="B115" s="444" t="s">
        <v>120</v>
      </c>
      <c r="C115" s="445"/>
      <c r="D115" s="274" t="s">
        <v>116</v>
      </c>
      <c r="E115" s="274"/>
      <c r="F115" s="274"/>
      <c r="G115" s="274"/>
      <c r="H115" s="274"/>
      <c r="I115" s="191" t="s">
        <v>118</v>
      </c>
      <c r="J115" s="275" t="s">
        <v>121</v>
      </c>
      <c r="K115" s="275"/>
      <c r="L115" s="275"/>
      <c r="M115" s="276"/>
    </row>
    <row r="116" spans="2:16" ht="26.25" customHeight="1" thickBot="1" x14ac:dyDescent="0.4">
      <c r="B116" s="176" t="s">
        <v>0</v>
      </c>
      <c r="C116" s="176" t="s">
        <v>22</v>
      </c>
      <c r="D116" s="247" t="s">
        <v>1</v>
      </c>
      <c r="E116" s="248"/>
      <c r="F116" s="248"/>
      <c r="G116" s="249"/>
      <c r="H116" s="250" t="s">
        <v>23</v>
      </c>
      <c r="I116" s="247" t="s">
        <v>2</v>
      </c>
      <c r="J116" s="248"/>
      <c r="K116" s="248"/>
      <c r="L116" s="248"/>
      <c r="M116" s="249"/>
    </row>
    <row r="117" spans="2:16" ht="54.75" customHeight="1" thickBot="1" x14ac:dyDescent="0.4">
      <c r="B117" s="50" t="s">
        <v>21</v>
      </c>
      <c r="C117" s="51" t="s">
        <v>25</v>
      </c>
      <c r="D117" s="51" t="s">
        <v>3</v>
      </c>
      <c r="E117" s="51" t="s">
        <v>4</v>
      </c>
      <c r="F117" s="51" t="s">
        <v>5</v>
      </c>
      <c r="G117" s="51" t="s">
        <v>6</v>
      </c>
      <c r="H117" s="247"/>
      <c r="I117" s="51" t="s">
        <v>7</v>
      </c>
      <c r="J117" s="51" t="s">
        <v>8</v>
      </c>
      <c r="K117" s="51" t="s">
        <v>9</v>
      </c>
      <c r="L117" s="51" t="s">
        <v>10</v>
      </c>
      <c r="M117" s="50" t="s">
        <v>11</v>
      </c>
      <c r="N117" s="128">
        <v>2020</v>
      </c>
      <c r="O117" s="128">
        <v>2021</v>
      </c>
      <c r="P117" s="128" t="s">
        <v>185</v>
      </c>
    </row>
    <row r="118" spans="2:16" ht="29.25" customHeight="1" x14ac:dyDescent="0.35">
      <c r="B118" s="260" t="s">
        <v>176</v>
      </c>
      <c r="C118" s="450" t="s">
        <v>199</v>
      </c>
      <c r="D118" s="489"/>
      <c r="E118" s="266"/>
      <c r="F118" s="504"/>
      <c r="G118" s="506"/>
      <c r="H118" s="251" t="s">
        <v>168</v>
      </c>
      <c r="I118" s="253">
        <v>30000</v>
      </c>
      <c r="J118" s="255">
        <v>11363</v>
      </c>
      <c r="K118" s="234">
        <v>72605</v>
      </c>
      <c r="L118" s="236" t="s">
        <v>157</v>
      </c>
      <c r="M118" s="238">
        <v>80000</v>
      </c>
      <c r="N118" s="232">
        <v>80000</v>
      </c>
      <c r="O118" s="232">
        <v>0</v>
      </c>
      <c r="P118" s="232">
        <f>SUM(N118:O119)</f>
        <v>80000</v>
      </c>
    </row>
    <row r="119" spans="2:16" ht="232.5" customHeight="1" thickBot="1" x14ac:dyDescent="0.4">
      <c r="B119" s="261"/>
      <c r="C119" s="451"/>
      <c r="D119" s="490"/>
      <c r="E119" s="267"/>
      <c r="F119" s="505"/>
      <c r="G119" s="507"/>
      <c r="H119" s="252"/>
      <c r="I119" s="254"/>
      <c r="J119" s="237"/>
      <c r="K119" s="235"/>
      <c r="L119" s="237"/>
      <c r="M119" s="239"/>
      <c r="N119" s="233"/>
      <c r="O119" s="233"/>
      <c r="P119" s="233"/>
    </row>
    <row r="120" spans="2:16" ht="36.75" customHeight="1" thickBot="1" x14ac:dyDescent="0.4">
      <c r="B120" s="311" t="s">
        <v>122</v>
      </c>
      <c r="C120" s="408"/>
      <c r="D120" s="408"/>
      <c r="E120" s="408"/>
      <c r="F120" s="408"/>
      <c r="G120" s="408"/>
      <c r="H120" s="408"/>
      <c r="I120" s="408"/>
      <c r="J120" s="408"/>
      <c r="K120" s="408"/>
      <c r="L120" s="409"/>
      <c r="M120" s="214">
        <f>SUM(M118:M119)</f>
        <v>80000</v>
      </c>
      <c r="N120" s="200">
        <f>SUM(N118)</f>
        <v>80000</v>
      </c>
      <c r="O120" s="200">
        <f t="shared" ref="O120:P120" si="10">SUM(O118)</f>
        <v>0</v>
      </c>
      <c r="P120" s="200">
        <f t="shared" si="10"/>
        <v>80000</v>
      </c>
    </row>
    <row r="121" spans="2:16" ht="36.75" customHeight="1" thickBot="1" x14ac:dyDescent="0.4">
      <c r="B121" s="291" t="s">
        <v>123</v>
      </c>
      <c r="C121" s="292"/>
      <c r="D121" s="292"/>
      <c r="E121" s="292"/>
      <c r="F121" s="292"/>
      <c r="G121" s="292"/>
      <c r="H121" s="292"/>
      <c r="I121" s="292"/>
      <c r="J121" s="292"/>
      <c r="K121" s="292"/>
      <c r="L121" s="292"/>
      <c r="M121" s="293"/>
    </row>
    <row r="122" spans="2:16" ht="16" thickBot="1" x14ac:dyDescent="0.4">
      <c r="B122" s="242" t="s">
        <v>16</v>
      </c>
      <c r="C122" s="294"/>
      <c r="D122" s="242" t="s">
        <v>12</v>
      </c>
      <c r="E122" s="243"/>
      <c r="F122" s="243"/>
      <c r="G122" s="243"/>
      <c r="H122" s="244"/>
      <c r="I122" s="281" t="s">
        <v>13</v>
      </c>
      <c r="J122" s="282"/>
      <c r="K122" s="282"/>
      <c r="L122" s="282"/>
      <c r="M122" s="283"/>
    </row>
    <row r="123" spans="2:16" ht="26.25" customHeight="1" thickBot="1" x14ac:dyDescent="0.4">
      <c r="B123" s="295"/>
      <c r="C123" s="296"/>
      <c r="D123" s="295"/>
      <c r="E123" s="245"/>
      <c r="F123" s="245"/>
      <c r="G123" s="245"/>
      <c r="H123" s="246"/>
      <c r="I123" s="181" t="s">
        <v>24</v>
      </c>
      <c r="J123" s="245" t="s">
        <v>10</v>
      </c>
      <c r="K123" s="245"/>
      <c r="L123" s="245"/>
      <c r="M123" s="246"/>
    </row>
    <row r="124" spans="2:16" ht="41.25" customHeight="1" x14ac:dyDescent="0.35">
      <c r="B124" s="446" t="s">
        <v>124</v>
      </c>
      <c r="C124" s="447"/>
      <c r="D124" s="371">
        <v>0</v>
      </c>
      <c r="E124" s="371"/>
      <c r="F124" s="371"/>
      <c r="G124" s="371"/>
      <c r="H124" s="371"/>
      <c r="I124" s="183">
        <v>0</v>
      </c>
      <c r="J124" s="398" t="s">
        <v>125</v>
      </c>
      <c r="K124" s="398"/>
      <c r="L124" s="398"/>
      <c r="M124" s="399"/>
    </row>
    <row r="125" spans="2:16" ht="62.25" customHeight="1" x14ac:dyDescent="0.35">
      <c r="B125" s="452" t="s">
        <v>127</v>
      </c>
      <c r="C125" s="453"/>
      <c r="D125" s="443">
        <v>0</v>
      </c>
      <c r="E125" s="443"/>
      <c r="F125" s="443"/>
      <c r="G125" s="443"/>
      <c r="H125" s="443"/>
      <c r="I125" s="193">
        <v>600</v>
      </c>
      <c r="J125" s="300" t="s">
        <v>128</v>
      </c>
      <c r="K125" s="300"/>
      <c r="L125" s="300"/>
      <c r="M125" s="301"/>
    </row>
    <row r="126" spans="2:16" ht="36.75" customHeight="1" thickBot="1" x14ac:dyDescent="0.4">
      <c r="B126" s="176" t="s">
        <v>0</v>
      </c>
      <c r="C126" s="176" t="s">
        <v>22</v>
      </c>
      <c r="D126" s="247" t="s">
        <v>1</v>
      </c>
      <c r="E126" s="248"/>
      <c r="F126" s="248"/>
      <c r="G126" s="249"/>
      <c r="H126" s="250" t="s">
        <v>23</v>
      </c>
      <c r="I126" s="247" t="s">
        <v>2</v>
      </c>
      <c r="J126" s="248"/>
      <c r="K126" s="248"/>
      <c r="L126" s="248"/>
      <c r="M126" s="249"/>
    </row>
    <row r="127" spans="2:16" ht="62.25" customHeight="1" thickBot="1" x14ac:dyDescent="0.4">
      <c r="B127" s="50" t="s">
        <v>21</v>
      </c>
      <c r="C127" s="51" t="s">
        <v>25</v>
      </c>
      <c r="D127" s="51" t="s">
        <v>3</v>
      </c>
      <c r="E127" s="51" t="s">
        <v>4</v>
      </c>
      <c r="F127" s="51" t="s">
        <v>5</v>
      </c>
      <c r="G127" s="51" t="s">
        <v>6</v>
      </c>
      <c r="H127" s="247"/>
      <c r="I127" s="51" t="s">
        <v>7</v>
      </c>
      <c r="J127" s="51" t="s">
        <v>8</v>
      </c>
      <c r="K127" s="51" t="s">
        <v>9</v>
      </c>
      <c r="L127" s="51" t="s">
        <v>10</v>
      </c>
      <c r="M127" s="50" t="s">
        <v>11</v>
      </c>
      <c r="N127" s="128">
        <v>2020</v>
      </c>
      <c r="O127" s="128">
        <v>2021</v>
      </c>
      <c r="P127" s="128" t="s">
        <v>185</v>
      </c>
    </row>
    <row r="128" spans="2:16" ht="36.75" customHeight="1" x14ac:dyDescent="0.35">
      <c r="B128" s="502" t="s">
        <v>194</v>
      </c>
      <c r="C128" s="450" t="s">
        <v>196</v>
      </c>
      <c r="D128" s="489"/>
      <c r="E128" s="266"/>
      <c r="F128" s="504"/>
      <c r="G128" s="506"/>
      <c r="H128" s="251" t="s">
        <v>167</v>
      </c>
      <c r="I128" s="253">
        <v>30000</v>
      </c>
      <c r="J128" s="255">
        <v>11363</v>
      </c>
      <c r="K128" s="177">
        <v>72605</v>
      </c>
      <c r="L128" s="182" t="s">
        <v>157</v>
      </c>
      <c r="M128" s="215">
        <v>75000</v>
      </c>
      <c r="N128" s="200">
        <v>75000</v>
      </c>
      <c r="O128" s="200">
        <v>25000</v>
      </c>
      <c r="P128" s="200">
        <f>SUM(N128:O128)</f>
        <v>100000</v>
      </c>
    </row>
    <row r="129" spans="2:16" ht="151" customHeight="1" thickBot="1" x14ac:dyDescent="0.4">
      <c r="B129" s="503"/>
      <c r="C129" s="451"/>
      <c r="D129" s="490"/>
      <c r="E129" s="267"/>
      <c r="F129" s="505"/>
      <c r="G129" s="507"/>
      <c r="H129" s="252"/>
      <c r="I129" s="254"/>
      <c r="J129" s="237"/>
      <c r="K129" s="177">
        <v>72605</v>
      </c>
      <c r="L129" s="182" t="s">
        <v>157</v>
      </c>
      <c r="M129" s="216">
        <v>20000</v>
      </c>
      <c r="N129" s="200">
        <v>20000</v>
      </c>
      <c r="O129" s="200">
        <v>0</v>
      </c>
      <c r="P129" s="200">
        <f>SUM(N129:O129)</f>
        <v>20000</v>
      </c>
    </row>
    <row r="130" spans="2:16" ht="36.75" customHeight="1" thickBot="1" x14ac:dyDescent="0.4">
      <c r="B130" s="311" t="s">
        <v>50</v>
      </c>
      <c r="C130" s="408"/>
      <c r="D130" s="408"/>
      <c r="E130" s="408"/>
      <c r="F130" s="408"/>
      <c r="G130" s="408"/>
      <c r="H130" s="408"/>
      <c r="I130" s="408"/>
      <c r="J130" s="408"/>
      <c r="K130" s="408"/>
      <c r="L130" s="409"/>
      <c r="M130" s="214">
        <f>SUM(M128:M129)</f>
        <v>95000</v>
      </c>
      <c r="N130" s="200">
        <f>SUM(N128:N129)</f>
        <v>95000</v>
      </c>
      <c r="O130" s="200">
        <f t="shared" ref="O130:P130" si="11">SUM(O128:O129)</f>
        <v>25000</v>
      </c>
      <c r="P130" s="200">
        <f t="shared" si="11"/>
        <v>120000</v>
      </c>
    </row>
    <row r="131" spans="2:16" ht="28.5" customHeight="1" thickBot="1" x14ac:dyDescent="0.4">
      <c r="B131" s="448" t="s">
        <v>66</v>
      </c>
      <c r="C131" s="449"/>
      <c r="D131" s="449"/>
      <c r="E131" s="449"/>
      <c r="F131" s="449"/>
      <c r="G131" s="449"/>
      <c r="H131" s="449"/>
      <c r="I131" s="449"/>
      <c r="J131" s="449"/>
      <c r="K131" s="449"/>
      <c r="L131" s="449"/>
      <c r="M131" s="217">
        <f>SUM(M120)+M130</f>
        <v>175000</v>
      </c>
      <c r="N131" s="200">
        <f>N130+N120</f>
        <v>175000</v>
      </c>
      <c r="O131" s="200">
        <f t="shared" ref="O131:P131" si="12">O130+O120</f>
        <v>25000</v>
      </c>
      <c r="P131" s="200">
        <f t="shared" si="12"/>
        <v>200000</v>
      </c>
    </row>
    <row r="132" spans="2:16" ht="27" customHeight="1" thickBot="1" x14ac:dyDescent="0.4">
      <c r="B132" s="291" t="s">
        <v>51</v>
      </c>
      <c r="C132" s="292"/>
      <c r="D132" s="292"/>
      <c r="E132" s="292"/>
      <c r="F132" s="292"/>
      <c r="G132" s="292"/>
      <c r="H132" s="292"/>
      <c r="I132" s="292"/>
      <c r="J132" s="292"/>
      <c r="K132" s="292"/>
      <c r="L132" s="292"/>
      <c r="M132" s="293"/>
    </row>
    <row r="133" spans="2:16" ht="25.5" customHeight="1" x14ac:dyDescent="0.35">
      <c r="B133" s="242" t="s">
        <v>14</v>
      </c>
      <c r="C133" s="243"/>
      <c r="D133" s="243" t="s">
        <v>12</v>
      </c>
      <c r="E133" s="243"/>
      <c r="F133" s="243"/>
      <c r="G133" s="243"/>
      <c r="H133" s="243"/>
      <c r="I133" s="243" t="s">
        <v>13</v>
      </c>
      <c r="J133" s="243"/>
      <c r="K133" s="243"/>
      <c r="L133" s="243"/>
      <c r="M133" s="244"/>
    </row>
    <row r="134" spans="2:16" ht="24" customHeight="1" thickBot="1" x14ac:dyDescent="0.4">
      <c r="B134" s="417"/>
      <c r="C134" s="284"/>
      <c r="D134" s="284"/>
      <c r="E134" s="284"/>
      <c r="F134" s="284"/>
      <c r="G134" s="284"/>
      <c r="H134" s="284"/>
      <c r="I134" s="190" t="s">
        <v>24</v>
      </c>
      <c r="J134" s="284" t="s">
        <v>10</v>
      </c>
      <c r="K134" s="284"/>
      <c r="L134" s="284"/>
      <c r="M134" s="285"/>
    </row>
    <row r="135" spans="2:16" ht="38.25" customHeight="1" thickBot="1" x14ac:dyDescent="0.4">
      <c r="B135" s="454" t="s">
        <v>129</v>
      </c>
      <c r="C135" s="455"/>
      <c r="D135" s="456">
        <v>0</v>
      </c>
      <c r="E135" s="457"/>
      <c r="F135" s="457"/>
      <c r="G135" s="457"/>
      <c r="H135" s="457"/>
      <c r="I135" s="100">
        <v>8</v>
      </c>
      <c r="J135" s="387" t="s">
        <v>130</v>
      </c>
      <c r="K135" s="388"/>
      <c r="L135" s="388"/>
      <c r="M135" s="389"/>
    </row>
    <row r="136" spans="2:16" ht="26.25" customHeight="1" thickBot="1" x14ac:dyDescent="0.4">
      <c r="B136" s="365" t="s">
        <v>15</v>
      </c>
      <c r="C136" s="366"/>
      <c r="D136" s="366"/>
      <c r="E136" s="366"/>
      <c r="F136" s="366"/>
      <c r="G136" s="366"/>
      <c r="H136" s="366"/>
      <c r="I136" s="366"/>
      <c r="J136" s="366"/>
      <c r="K136" s="366"/>
      <c r="L136" s="366"/>
      <c r="M136" s="367"/>
    </row>
    <row r="137" spans="2:16" ht="36.75" customHeight="1" thickBot="1" x14ac:dyDescent="0.4">
      <c r="B137" s="291" t="s">
        <v>53</v>
      </c>
      <c r="C137" s="292"/>
      <c r="D137" s="292"/>
      <c r="E137" s="292"/>
      <c r="F137" s="292"/>
      <c r="G137" s="292"/>
      <c r="H137" s="292"/>
      <c r="I137" s="292"/>
      <c r="J137" s="292"/>
      <c r="K137" s="292"/>
      <c r="L137" s="292"/>
      <c r="M137" s="293"/>
    </row>
    <row r="138" spans="2:16" ht="27" customHeight="1" x14ac:dyDescent="0.35">
      <c r="B138" s="242" t="s">
        <v>16</v>
      </c>
      <c r="C138" s="294"/>
      <c r="D138" s="242" t="s">
        <v>12</v>
      </c>
      <c r="E138" s="243"/>
      <c r="F138" s="243"/>
      <c r="G138" s="243"/>
      <c r="H138" s="294"/>
      <c r="I138" s="242" t="s">
        <v>17</v>
      </c>
      <c r="J138" s="243"/>
      <c r="K138" s="243"/>
      <c r="L138" s="243"/>
      <c r="M138" s="244"/>
    </row>
    <row r="139" spans="2:16" ht="30.75" customHeight="1" thickBot="1" x14ac:dyDescent="0.4">
      <c r="B139" s="295"/>
      <c r="C139" s="296"/>
      <c r="D139" s="295"/>
      <c r="E139" s="245"/>
      <c r="F139" s="245"/>
      <c r="G139" s="245"/>
      <c r="H139" s="296"/>
      <c r="I139" s="181" t="s">
        <v>24</v>
      </c>
      <c r="J139" s="245" t="s">
        <v>10</v>
      </c>
      <c r="K139" s="245"/>
      <c r="L139" s="245"/>
      <c r="M139" s="246"/>
    </row>
    <row r="140" spans="2:16" ht="42.75" customHeight="1" x14ac:dyDescent="0.35">
      <c r="B140" s="461" t="s">
        <v>131</v>
      </c>
      <c r="C140" s="462"/>
      <c r="D140" s="463">
        <v>0</v>
      </c>
      <c r="E140" s="463"/>
      <c r="F140" s="463"/>
      <c r="G140" s="463"/>
      <c r="H140" s="463"/>
      <c r="I140" s="102">
        <v>8</v>
      </c>
      <c r="J140" s="462" t="s">
        <v>132</v>
      </c>
      <c r="K140" s="462"/>
      <c r="L140" s="462"/>
      <c r="M140" s="464"/>
    </row>
    <row r="141" spans="2:16" ht="33.75" customHeight="1" x14ac:dyDescent="0.35">
      <c r="B141" s="458" t="s">
        <v>173</v>
      </c>
      <c r="C141" s="300"/>
      <c r="D141" s="299">
        <v>0</v>
      </c>
      <c r="E141" s="299"/>
      <c r="F141" s="299"/>
      <c r="G141" s="299"/>
      <c r="H141" s="299"/>
      <c r="I141" s="101">
        <v>10</v>
      </c>
      <c r="J141" s="300" t="s">
        <v>174</v>
      </c>
      <c r="K141" s="465"/>
      <c r="L141" s="465"/>
      <c r="M141" s="466"/>
    </row>
    <row r="142" spans="2:16" ht="30.75" customHeight="1" x14ac:dyDescent="0.35">
      <c r="B142" s="458" t="s">
        <v>133</v>
      </c>
      <c r="C142" s="300"/>
      <c r="D142" s="299">
        <v>0</v>
      </c>
      <c r="E142" s="299"/>
      <c r="F142" s="299"/>
      <c r="G142" s="299"/>
      <c r="H142" s="299"/>
      <c r="I142" s="101">
        <v>4</v>
      </c>
      <c r="J142" s="300" t="s">
        <v>134</v>
      </c>
      <c r="K142" s="300"/>
      <c r="L142" s="300"/>
      <c r="M142" s="301"/>
    </row>
    <row r="143" spans="2:16" ht="39.75" customHeight="1" thickBot="1" x14ac:dyDescent="0.4">
      <c r="B143" s="272"/>
      <c r="C143" s="273"/>
      <c r="D143" s="459"/>
      <c r="E143" s="459"/>
      <c r="F143" s="459"/>
      <c r="G143" s="459"/>
      <c r="H143" s="459"/>
      <c r="I143" s="103"/>
      <c r="J143" s="406"/>
      <c r="K143" s="406"/>
      <c r="L143" s="406"/>
      <c r="M143" s="460"/>
    </row>
    <row r="144" spans="2:16" ht="27" customHeight="1" thickBot="1" x14ac:dyDescent="0.4">
      <c r="B144" s="176" t="s">
        <v>0</v>
      </c>
      <c r="C144" s="176" t="s">
        <v>22</v>
      </c>
      <c r="D144" s="247" t="s">
        <v>1</v>
      </c>
      <c r="E144" s="248"/>
      <c r="F144" s="248"/>
      <c r="G144" s="249"/>
      <c r="H144" s="250" t="s">
        <v>23</v>
      </c>
      <c r="I144" s="247" t="s">
        <v>2</v>
      </c>
      <c r="J144" s="248"/>
      <c r="K144" s="248"/>
      <c r="L144" s="248"/>
      <c r="M144" s="249"/>
    </row>
    <row r="145" spans="2:16" ht="47" thickBot="1" x14ac:dyDescent="0.4">
      <c r="B145" s="8" t="s">
        <v>21</v>
      </c>
      <c r="C145" s="9" t="s">
        <v>25</v>
      </c>
      <c r="D145" s="9" t="s">
        <v>3</v>
      </c>
      <c r="E145" s="9" t="s">
        <v>4</v>
      </c>
      <c r="F145" s="9" t="s">
        <v>5</v>
      </c>
      <c r="G145" s="9" t="s">
        <v>6</v>
      </c>
      <c r="H145" s="250"/>
      <c r="I145" s="9" t="s">
        <v>7</v>
      </c>
      <c r="J145" s="9" t="s">
        <v>8</v>
      </c>
      <c r="K145" s="9" t="s">
        <v>9</v>
      </c>
      <c r="L145" s="9" t="s">
        <v>10</v>
      </c>
      <c r="M145" s="8" t="s">
        <v>11</v>
      </c>
      <c r="N145" s="128">
        <v>2020</v>
      </c>
      <c r="O145" s="128">
        <v>2021</v>
      </c>
      <c r="P145" s="128" t="s">
        <v>185</v>
      </c>
    </row>
    <row r="146" spans="2:16" ht="81.75" customHeight="1" x14ac:dyDescent="0.35">
      <c r="B146" s="482" t="s">
        <v>175</v>
      </c>
      <c r="C146" s="485" t="s">
        <v>190</v>
      </c>
      <c r="D146" s="493"/>
      <c r="E146" s="496"/>
      <c r="F146" s="496"/>
      <c r="G146" s="499"/>
      <c r="H146" s="492" t="s">
        <v>166</v>
      </c>
      <c r="I146" s="469">
        <v>30000</v>
      </c>
      <c r="J146" s="472">
        <v>11363</v>
      </c>
      <c r="K146" s="194">
        <v>71400</v>
      </c>
      <c r="L146" s="174" t="s">
        <v>163</v>
      </c>
      <c r="M146" s="218">
        <v>200000</v>
      </c>
      <c r="N146" s="221">
        <v>200000</v>
      </c>
      <c r="O146" s="221">
        <v>103696.07</v>
      </c>
      <c r="P146" s="221">
        <f>SUM(N146:O146)</f>
        <v>303696.07</v>
      </c>
    </row>
    <row r="147" spans="2:16" ht="81.75" customHeight="1" x14ac:dyDescent="0.35">
      <c r="B147" s="483"/>
      <c r="C147" s="486"/>
      <c r="D147" s="494"/>
      <c r="E147" s="497"/>
      <c r="F147" s="497"/>
      <c r="G147" s="500"/>
      <c r="H147" s="251"/>
      <c r="I147" s="470"/>
      <c r="J147" s="473"/>
      <c r="K147" s="195">
        <v>74200</v>
      </c>
      <c r="L147" s="174" t="s">
        <v>172</v>
      </c>
      <c r="M147" s="218">
        <v>18000</v>
      </c>
      <c r="N147" s="221">
        <v>18000</v>
      </c>
      <c r="O147" s="221">
        <v>2000</v>
      </c>
      <c r="P147" s="221">
        <f t="shared" ref="P147:P149" si="13">SUM(N147:O147)</f>
        <v>20000</v>
      </c>
    </row>
    <row r="148" spans="2:16" ht="40.5" customHeight="1" x14ac:dyDescent="0.35">
      <c r="B148" s="483"/>
      <c r="C148" s="486"/>
      <c r="D148" s="494"/>
      <c r="E148" s="497"/>
      <c r="F148" s="497"/>
      <c r="G148" s="500"/>
      <c r="H148" s="251"/>
      <c r="I148" s="470"/>
      <c r="J148" s="473"/>
      <c r="K148" s="58">
        <v>73100</v>
      </c>
      <c r="L148" s="174" t="s">
        <v>164</v>
      </c>
      <c r="M148" s="218">
        <v>19000</v>
      </c>
      <c r="N148" s="221">
        <f>19000</f>
        <v>19000</v>
      </c>
      <c r="O148" s="221">
        <v>6000</v>
      </c>
      <c r="P148" s="221">
        <f t="shared" si="13"/>
        <v>25000</v>
      </c>
    </row>
    <row r="149" spans="2:16" ht="199.5" customHeight="1" thickBot="1" x14ac:dyDescent="0.4">
      <c r="B149" s="484"/>
      <c r="C149" s="487"/>
      <c r="D149" s="495"/>
      <c r="E149" s="498"/>
      <c r="F149" s="498"/>
      <c r="G149" s="501"/>
      <c r="H149" s="252"/>
      <c r="I149" s="471"/>
      <c r="J149" s="474"/>
      <c r="K149" s="62">
        <v>74500</v>
      </c>
      <c r="L149" s="168" t="s">
        <v>165</v>
      </c>
      <c r="M149" s="219">
        <v>15000</v>
      </c>
      <c r="N149" s="221">
        <v>15000</v>
      </c>
      <c r="O149" s="221">
        <v>10000</v>
      </c>
      <c r="P149" s="221">
        <f t="shared" si="13"/>
        <v>25000</v>
      </c>
    </row>
    <row r="150" spans="2:16" ht="24" customHeight="1" thickBot="1" x14ac:dyDescent="0.4">
      <c r="B150" s="475" t="s">
        <v>52</v>
      </c>
      <c r="C150" s="476"/>
      <c r="D150" s="476"/>
      <c r="E150" s="476"/>
      <c r="F150" s="476"/>
      <c r="G150" s="476"/>
      <c r="H150" s="476"/>
      <c r="I150" s="476"/>
      <c r="J150" s="476"/>
      <c r="K150" s="476"/>
      <c r="L150" s="477"/>
      <c r="M150" s="220">
        <f>SUM(M146:M149)</f>
        <v>252000</v>
      </c>
      <c r="N150" s="225">
        <f>SUM(N146:N149)</f>
        <v>252000</v>
      </c>
      <c r="O150" s="225">
        <f t="shared" ref="O150:P150" si="14">SUM(O146:O149)</f>
        <v>121696.07</v>
      </c>
      <c r="P150" s="225">
        <f t="shared" si="14"/>
        <v>373696.07</v>
      </c>
    </row>
    <row r="151" spans="2:16" ht="28.5" customHeight="1" thickBot="1" x14ac:dyDescent="0.4">
      <c r="B151" s="390"/>
      <c r="C151" s="391"/>
      <c r="D151" s="391"/>
      <c r="E151" s="391"/>
      <c r="F151" s="391"/>
      <c r="G151" s="391"/>
      <c r="H151" s="391"/>
      <c r="I151" s="391"/>
      <c r="J151" s="391"/>
      <c r="K151" s="391"/>
      <c r="L151" s="391"/>
      <c r="M151" s="202">
        <f>SUM(M150)</f>
        <v>252000</v>
      </c>
      <c r="N151" s="200">
        <f>N150</f>
        <v>252000</v>
      </c>
      <c r="O151" s="200">
        <f t="shared" ref="O151:P151" si="15">O150</f>
        <v>121696.07</v>
      </c>
      <c r="P151" s="200">
        <f t="shared" si="15"/>
        <v>373696.07</v>
      </c>
    </row>
    <row r="152" spans="2:16" s="64" customFormat="1" ht="27.75" customHeight="1" x14ac:dyDescent="0.35">
      <c r="B152" s="478" t="s">
        <v>67</v>
      </c>
      <c r="C152" s="479"/>
      <c r="D152" s="479"/>
      <c r="E152" s="479"/>
      <c r="F152" s="479"/>
      <c r="G152" s="479"/>
      <c r="H152" s="479"/>
      <c r="I152" s="479"/>
      <c r="J152" s="479"/>
      <c r="K152" s="479"/>
      <c r="L152" s="479"/>
      <c r="M152" s="222">
        <f>SUM(M27,M64,M102,M131,M151)</f>
        <v>1439166</v>
      </c>
      <c r="N152" s="226">
        <f>N151+N131+N102+N64</f>
        <v>1439166</v>
      </c>
      <c r="O152" s="226">
        <f t="shared" ref="O152:P152" si="16">O151+O131+O102+O64</f>
        <v>616908.77</v>
      </c>
      <c r="P152" s="226">
        <f t="shared" si="16"/>
        <v>2056074.77</v>
      </c>
    </row>
    <row r="153" spans="2:16" s="64" customFormat="1" ht="27.75" customHeight="1" x14ac:dyDescent="0.35">
      <c r="B153" s="480" t="s">
        <v>26</v>
      </c>
      <c r="C153" s="481"/>
      <c r="D153" s="481"/>
      <c r="E153" s="481"/>
      <c r="F153" s="481"/>
      <c r="G153" s="481"/>
      <c r="H153" s="481"/>
      <c r="I153" s="481"/>
      <c r="J153" s="481"/>
      <c r="K153" s="481"/>
      <c r="L153" s="481"/>
      <c r="M153" s="223">
        <f>M152*0.07</f>
        <v>100741.62000000001</v>
      </c>
      <c r="N153" s="226">
        <f>N152*0.07</f>
        <v>100741.62000000001</v>
      </c>
      <c r="O153" s="226">
        <f t="shared" ref="O153:P153" si="17">O152*0.07</f>
        <v>43183.613900000004</v>
      </c>
      <c r="P153" s="226">
        <f t="shared" si="17"/>
        <v>143925.23390000002</v>
      </c>
    </row>
    <row r="154" spans="2:16" s="64" customFormat="1" ht="27.75" customHeight="1" thickBot="1" x14ac:dyDescent="0.4">
      <c r="B154" s="467" t="s">
        <v>19</v>
      </c>
      <c r="C154" s="468"/>
      <c r="D154" s="468"/>
      <c r="E154" s="468"/>
      <c r="F154" s="468"/>
      <c r="G154" s="468"/>
      <c r="H154" s="468"/>
      <c r="I154" s="468"/>
      <c r="J154" s="468"/>
      <c r="K154" s="468"/>
      <c r="L154" s="468"/>
      <c r="M154" s="224">
        <f>SUM(M152:M153)</f>
        <v>1539907.62</v>
      </c>
      <c r="N154" s="226">
        <f>SUM(N152:N153)</f>
        <v>1539907.62</v>
      </c>
      <c r="O154" s="226">
        <f t="shared" ref="O154:P154" si="18">SUM(O152:O153)</f>
        <v>660092.38390000002</v>
      </c>
      <c r="P154" s="226">
        <f t="shared" si="18"/>
        <v>2200000.0038999999</v>
      </c>
    </row>
    <row r="156" spans="2:16" x14ac:dyDescent="0.35">
      <c r="N156" s="227"/>
    </row>
    <row r="157" spans="2:16" x14ac:dyDescent="0.35">
      <c r="N157" s="227"/>
    </row>
    <row r="158" spans="2:16" ht="16" thickBot="1" x14ac:dyDescent="0.4"/>
    <row r="159" spans="2:16" ht="20.5" thickBot="1" x14ac:dyDescent="0.45">
      <c r="L159" s="67" t="s">
        <v>187</v>
      </c>
      <c r="M159" s="68">
        <f>M154</f>
        <v>1539907.62</v>
      </c>
    </row>
  </sheetData>
  <mergeCells count="276">
    <mergeCell ref="B2:M2"/>
    <mergeCell ref="B3:M3"/>
    <mergeCell ref="B4:M4"/>
    <mergeCell ref="B5:M5"/>
    <mergeCell ref="B6:C6"/>
    <mergeCell ref="D6:M6"/>
    <mergeCell ref="B13:C13"/>
    <mergeCell ref="D13:H13"/>
    <mergeCell ref="J13:M13"/>
    <mergeCell ref="B14:C14"/>
    <mergeCell ref="D14:H14"/>
    <mergeCell ref="J14:M14"/>
    <mergeCell ref="B7:M7"/>
    <mergeCell ref="B8:M9"/>
    <mergeCell ref="B10:M10"/>
    <mergeCell ref="B11:C12"/>
    <mergeCell ref="D11:H12"/>
    <mergeCell ref="I11:M11"/>
    <mergeCell ref="J12:M12"/>
    <mergeCell ref="B15:C15"/>
    <mergeCell ref="D15:H15"/>
    <mergeCell ref="J15:M15"/>
    <mergeCell ref="B16:M16"/>
    <mergeCell ref="B17:M17"/>
    <mergeCell ref="B18:C19"/>
    <mergeCell ref="D18:H19"/>
    <mergeCell ref="I18:M18"/>
    <mergeCell ref="J19:M19"/>
    <mergeCell ref="B26:L26"/>
    <mergeCell ref="B27:L27"/>
    <mergeCell ref="B28:M28"/>
    <mergeCell ref="B29:C30"/>
    <mergeCell ref="D29:H30"/>
    <mergeCell ref="I29:M29"/>
    <mergeCell ref="J30:M30"/>
    <mergeCell ref="B20:C20"/>
    <mergeCell ref="D20:H20"/>
    <mergeCell ref="J20:M20"/>
    <mergeCell ref="B21:C25"/>
    <mergeCell ref="D21:H25"/>
    <mergeCell ref="J21:M21"/>
    <mergeCell ref="J22:M22"/>
    <mergeCell ref="J23:M23"/>
    <mergeCell ref="J24:M24"/>
    <mergeCell ref="J25:M25"/>
    <mergeCell ref="B36:C36"/>
    <mergeCell ref="D36:H36"/>
    <mergeCell ref="J36:M36"/>
    <mergeCell ref="B37:C37"/>
    <mergeCell ref="D37:H37"/>
    <mergeCell ref="J37:M37"/>
    <mergeCell ref="B31:C31"/>
    <mergeCell ref="D31:H31"/>
    <mergeCell ref="J31:M31"/>
    <mergeCell ref="B32:M32"/>
    <mergeCell ref="B33:M33"/>
    <mergeCell ref="B34:C35"/>
    <mergeCell ref="D34:H35"/>
    <mergeCell ref="I34:M34"/>
    <mergeCell ref="J35:M35"/>
    <mergeCell ref="D38:G38"/>
    <mergeCell ref="H38:H39"/>
    <mergeCell ref="I38:M38"/>
    <mergeCell ref="B41:L41"/>
    <mergeCell ref="B42:M42"/>
    <mergeCell ref="B43:C44"/>
    <mergeCell ref="D43:H44"/>
    <mergeCell ref="I43:M43"/>
    <mergeCell ref="J44:M44"/>
    <mergeCell ref="B47:C47"/>
    <mergeCell ref="D47:H47"/>
    <mergeCell ref="J47:M47"/>
    <mergeCell ref="B48:C48"/>
    <mergeCell ref="D48:H48"/>
    <mergeCell ref="J48:M48"/>
    <mergeCell ref="B45:C45"/>
    <mergeCell ref="D45:H45"/>
    <mergeCell ref="J45:M45"/>
    <mergeCell ref="B46:C46"/>
    <mergeCell ref="D46:H46"/>
    <mergeCell ref="J46:M46"/>
    <mergeCell ref="B55:C56"/>
    <mergeCell ref="D55:H56"/>
    <mergeCell ref="I55:M55"/>
    <mergeCell ref="J56:M56"/>
    <mergeCell ref="B57:C57"/>
    <mergeCell ref="D57:H57"/>
    <mergeCell ref="J57:M57"/>
    <mergeCell ref="D49:G49"/>
    <mergeCell ref="H49:H50"/>
    <mergeCell ref="I49:M49"/>
    <mergeCell ref="B51:B52"/>
    <mergeCell ref="B53:L53"/>
    <mergeCell ref="B54:M54"/>
    <mergeCell ref="B63:L63"/>
    <mergeCell ref="B64:L64"/>
    <mergeCell ref="B65:M65"/>
    <mergeCell ref="B66:C67"/>
    <mergeCell ref="D66:H67"/>
    <mergeCell ref="I66:M66"/>
    <mergeCell ref="J67:M67"/>
    <mergeCell ref="B58:C58"/>
    <mergeCell ref="D58:H58"/>
    <mergeCell ref="J58:M58"/>
    <mergeCell ref="D59:G59"/>
    <mergeCell ref="H59:H60"/>
    <mergeCell ref="I59:M59"/>
    <mergeCell ref="B70:M70"/>
    <mergeCell ref="B71:M71"/>
    <mergeCell ref="B72:C73"/>
    <mergeCell ref="D72:H73"/>
    <mergeCell ref="I72:M72"/>
    <mergeCell ref="J73:M73"/>
    <mergeCell ref="B68:C68"/>
    <mergeCell ref="D68:H68"/>
    <mergeCell ref="J68:M68"/>
    <mergeCell ref="B69:C69"/>
    <mergeCell ref="D69:H69"/>
    <mergeCell ref="J69:M69"/>
    <mergeCell ref="B76:C76"/>
    <mergeCell ref="D76:H76"/>
    <mergeCell ref="J76:M76"/>
    <mergeCell ref="D77:G77"/>
    <mergeCell ref="H77:H78"/>
    <mergeCell ref="I77:M77"/>
    <mergeCell ref="B74:C74"/>
    <mergeCell ref="D74:H74"/>
    <mergeCell ref="J74:M74"/>
    <mergeCell ref="B75:C75"/>
    <mergeCell ref="D75:H75"/>
    <mergeCell ref="J75:M75"/>
    <mergeCell ref="H79:H90"/>
    <mergeCell ref="B91:L91"/>
    <mergeCell ref="B92:M92"/>
    <mergeCell ref="B93:C94"/>
    <mergeCell ref="D93:H94"/>
    <mergeCell ref="I93:M93"/>
    <mergeCell ref="J94:M94"/>
    <mergeCell ref="B79:B90"/>
    <mergeCell ref="C79:C90"/>
    <mergeCell ref="D79:D90"/>
    <mergeCell ref="E79:E90"/>
    <mergeCell ref="F79:F90"/>
    <mergeCell ref="G79:G90"/>
    <mergeCell ref="D97:G97"/>
    <mergeCell ref="H97:H98"/>
    <mergeCell ref="I97:M97"/>
    <mergeCell ref="B99:B100"/>
    <mergeCell ref="C99:C100"/>
    <mergeCell ref="H99:H100"/>
    <mergeCell ref="I99:I100"/>
    <mergeCell ref="J99:J100"/>
    <mergeCell ref="B95:C95"/>
    <mergeCell ref="D95:H95"/>
    <mergeCell ref="J95:M95"/>
    <mergeCell ref="B96:C96"/>
    <mergeCell ref="D96:H96"/>
    <mergeCell ref="J96:M96"/>
    <mergeCell ref="B106:C106"/>
    <mergeCell ref="D106:H106"/>
    <mergeCell ref="J106:M106"/>
    <mergeCell ref="B107:C107"/>
    <mergeCell ref="D107:H107"/>
    <mergeCell ref="J107:M107"/>
    <mergeCell ref="B101:L101"/>
    <mergeCell ref="B102:L102"/>
    <mergeCell ref="B103:M103"/>
    <mergeCell ref="B104:C105"/>
    <mergeCell ref="D104:H105"/>
    <mergeCell ref="I104:M104"/>
    <mergeCell ref="J105:M105"/>
    <mergeCell ref="B113:C113"/>
    <mergeCell ref="D113:H113"/>
    <mergeCell ref="J113:M113"/>
    <mergeCell ref="B114:C114"/>
    <mergeCell ref="D114:H114"/>
    <mergeCell ref="J114:M114"/>
    <mergeCell ref="B108:C108"/>
    <mergeCell ref="D108:H108"/>
    <mergeCell ref="J108:M108"/>
    <mergeCell ref="B109:M109"/>
    <mergeCell ref="B110:M110"/>
    <mergeCell ref="B111:C112"/>
    <mergeCell ref="D111:H112"/>
    <mergeCell ref="I111:M111"/>
    <mergeCell ref="J112:M112"/>
    <mergeCell ref="E118:E119"/>
    <mergeCell ref="F118:F119"/>
    <mergeCell ref="G118:G119"/>
    <mergeCell ref="B115:C115"/>
    <mergeCell ref="D115:H115"/>
    <mergeCell ref="J115:M115"/>
    <mergeCell ref="D116:G116"/>
    <mergeCell ref="H116:H117"/>
    <mergeCell ref="I116:M116"/>
    <mergeCell ref="B124:C124"/>
    <mergeCell ref="D124:H124"/>
    <mergeCell ref="J124:M124"/>
    <mergeCell ref="B125:C125"/>
    <mergeCell ref="D125:H125"/>
    <mergeCell ref="J125:M125"/>
    <mergeCell ref="N118:N119"/>
    <mergeCell ref="O118:O119"/>
    <mergeCell ref="P118:P119"/>
    <mergeCell ref="B120:L120"/>
    <mergeCell ref="B121:M121"/>
    <mergeCell ref="B122:C123"/>
    <mergeCell ref="D122:H123"/>
    <mergeCell ref="I122:M122"/>
    <mergeCell ref="J123:M123"/>
    <mergeCell ref="H118:H119"/>
    <mergeCell ref="I118:I119"/>
    <mergeCell ref="J118:J119"/>
    <mergeCell ref="K118:K119"/>
    <mergeCell ref="L118:L119"/>
    <mergeCell ref="M118:M119"/>
    <mergeCell ref="B118:B119"/>
    <mergeCell ref="C118:C119"/>
    <mergeCell ref="D118:D119"/>
    <mergeCell ref="D126:G126"/>
    <mergeCell ref="H126:H127"/>
    <mergeCell ref="I126:M126"/>
    <mergeCell ref="B128:B129"/>
    <mergeCell ref="C128:C129"/>
    <mergeCell ref="D128:D129"/>
    <mergeCell ref="E128:E129"/>
    <mergeCell ref="F128:F129"/>
    <mergeCell ref="G128:G129"/>
    <mergeCell ref="H128:H129"/>
    <mergeCell ref="I128:I129"/>
    <mergeCell ref="J128:J129"/>
    <mergeCell ref="B130:L130"/>
    <mergeCell ref="B131:L131"/>
    <mergeCell ref="B132:M132"/>
    <mergeCell ref="B133:C134"/>
    <mergeCell ref="D133:H134"/>
    <mergeCell ref="I133:M133"/>
    <mergeCell ref="J134:M134"/>
    <mergeCell ref="B135:C135"/>
    <mergeCell ref="D135:H135"/>
    <mergeCell ref="J135:M135"/>
    <mergeCell ref="B136:M136"/>
    <mergeCell ref="B137:M137"/>
    <mergeCell ref="B138:C139"/>
    <mergeCell ref="D138:H139"/>
    <mergeCell ref="I138:M138"/>
    <mergeCell ref="J139:M139"/>
    <mergeCell ref="B142:C142"/>
    <mergeCell ref="D142:H142"/>
    <mergeCell ref="J142:M142"/>
    <mergeCell ref="B143:C143"/>
    <mergeCell ref="D143:H143"/>
    <mergeCell ref="J143:M143"/>
    <mergeCell ref="B140:C140"/>
    <mergeCell ref="D140:H140"/>
    <mergeCell ref="J140:M140"/>
    <mergeCell ref="B141:C141"/>
    <mergeCell ref="D141:H141"/>
    <mergeCell ref="J141:M141"/>
    <mergeCell ref="B154:L154"/>
    <mergeCell ref="I146:I149"/>
    <mergeCell ref="J146:J149"/>
    <mergeCell ref="B150:L150"/>
    <mergeCell ref="B151:L151"/>
    <mergeCell ref="B152:L152"/>
    <mergeCell ref="B153:L153"/>
    <mergeCell ref="D144:G144"/>
    <mergeCell ref="H144:H145"/>
    <mergeCell ref="I144:M144"/>
    <mergeCell ref="B146:B149"/>
    <mergeCell ref="C146:C149"/>
    <mergeCell ref="D146:D149"/>
    <mergeCell ref="E146:E149"/>
    <mergeCell ref="F146:F149"/>
    <mergeCell ref="G146:G149"/>
    <mergeCell ref="H146:H149"/>
  </mergeCells>
  <printOptions horizontalCentered="1"/>
  <pageMargins left="0.23622047244094491" right="0.23622047244094491" top="0.74803149606299213" bottom="0.74803149606299213" header="0.31496062992125984" footer="0.31496062992125984"/>
  <pageSetup paperSize="17" scale="70" fitToHeight="0" orientation="landscape" r:id="rId1"/>
  <headerFooter>
    <oddFooter>&amp;R&amp;G</oddFooter>
  </headerFooter>
  <rowBreaks count="3" manualBreakCount="3">
    <brk id="27" max="16383" man="1"/>
    <brk id="102" max="16383" man="1"/>
    <brk id="131"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9"/>
  <sheetViews>
    <sheetView view="pageBreakPreview" topLeftCell="B111" zoomScale="50" zoomScaleNormal="55" zoomScaleSheetLayoutView="50" zoomScalePageLayoutView="70" workbookViewId="0">
      <selection activeCell="C118" sqref="C118:C119"/>
    </sheetView>
  </sheetViews>
  <sheetFormatPr baseColWidth="10" defaultColWidth="11.453125" defaultRowHeight="15.5" x14ac:dyDescent="0.35"/>
  <cols>
    <col min="1" max="1" width="4.81640625" style="2" hidden="1" customWidth="1"/>
    <col min="2" max="2" width="68.7265625" style="2" customWidth="1"/>
    <col min="3" max="3" width="60.1796875" style="2" customWidth="1"/>
    <col min="4" max="7" width="6.7265625" style="4" customWidth="1"/>
    <col min="8" max="8" width="19.7265625" style="4" customWidth="1"/>
    <col min="9" max="9" width="15.7265625" style="5" customWidth="1"/>
    <col min="10" max="10" width="15.7265625" style="10" customWidth="1"/>
    <col min="11" max="11" width="15.7265625" style="2" customWidth="1"/>
    <col min="12" max="12" width="30.7265625" style="2" customWidth="1"/>
    <col min="13" max="13" width="28.7265625" style="2" customWidth="1"/>
    <col min="14" max="14" width="17.81640625" style="2" hidden="1" customWidth="1"/>
    <col min="15" max="15" width="15.453125" style="2" hidden="1" customWidth="1"/>
    <col min="16" max="16" width="19.1796875" style="2" hidden="1" customWidth="1"/>
    <col min="17" max="16384" width="11.453125" style="2"/>
  </cols>
  <sheetData>
    <row r="1" spans="2:13" ht="16" hidden="1" thickBot="1" x14ac:dyDescent="0.4">
      <c r="B1" s="3"/>
      <c r="C1" s="3"/>
      <c r="J1" s="6"/>
    </row>
    <row r="2" spans="2:13" s="7" customFormat="1" ht="23.25" customHeight="1" thickBot="1" x14ac:dyDescent="0.4">
      <c r="B2" s="324" t="s">
        <v>83</v>
      </c>
      <c r="C2" s="325"/>
      <c r="D2" s="325"/>
      <c r="E2" s="325"/>
      <c r="F2" s="325"/>
      <c r="G2" s="325"/>
      <c r="H2" s="325"/>
      <c r="I2" s="325"/>
      <c r="J2" s="325"/>
      <c r="K2" s="325"/>
      <c r="L2" s="325"/>
      <c r="M2" s="326"/>
    </row>
    <row r="3" spans="2:13" ht="6.75" customHeight="1" x14ac:dyDescent="0.35">
      <c r="B3" s="327"/>
      <c r="C3" s="328"/>
      <c r="D3" s="328"/>
      <c r="E3" s="328"/>
      <c r="F3" s="328"/>
      <c r="G3" s="328"/>
      <c r="H3" s="328"/>
      <c r="I3" s="328"/>
      <c r="J3" s="328"/>
      <c r="K3" s="328"/>
      <c r="L3" s="328"/>
      <c r="M3" s="329"/>
    </row>
    <row r="4" spans="2:13" ht="20" x14ac:dyDescent="0.35">
      <c r="B4" s="330" t="s">
        <v>84</v>
      </c>
      <c r="C4" s="331"/>
      <c r="D4" s="331"/>
      <c r="E4" s="331"/>
      <c r="F4" s="331"/>
      <c r="G4" s="331"/>
      <c r="H4" s="331"/>
      <c r="I4" s="331"/>
      <c r="J4" s="331"/>
      <c r="K4" s="331"/>
      <c r="L4" s="331"/>
      <c r="M4" s="332"/>
    </row>
    <row r="5" spans="2:13" ht="20" x14ac:dyDescent="0.35">
      <c r="B5" s="333" t="s">
        <v>68</v>
      </c>
      <c r="C5" s="334"/>
      <c r="D5" s="334"/>
      <c r="E5" s="334"/>
      <c r="F5" s="334"/>
      <c r="G5" s="334"/>
      <c r="H5" s="334"/>
      <c r="I5" s="334"/>
      <c r="J5" s="334"/>
      <c r="K5" s="334"/>
      <c r="L5" s="334"/>
      <c r="M5" s="335"/>
    </row>
    <row r="6" spans="2:13" ht="20" x14ac:dyDescent="0.35">
      <c r="B6" s="330" t="s">
        <v>69</v>
      </c>
      <c r="C6" s="331"/>
      <c r="D6" s="331" t="s">
        <v>71</v>
      </c>
      <c r="E6" s="331"/>
      <c r="F6" s="331"/>
      <c r="G6" s="331"/>
      <c r="H6" s="331"/>
      <c r="I6" s="331"/>
      <c r="J6" s="331"/>
      <c r="K6" s="331"/>
      <c r="L6" s="331"/>
      <c r="M6" s="332"/>
    </row>
    <row r="7" spans="2:13" ht="20.5" thickBot="1" x14ac:dyDescent="0.45">
      <c r="B7" s="351" t="s">
        <v>70</v>
      </c>
      <c r="C7" s="352"/>
      <c r="D7" s="352"/>
      <c r="E7" s="352"/>
      <c r="F7" s="352"/>
      <c r="G7" s="352"/>
      <c r="H7" s="352"/>
      <c r="I7" s="352"/>
      <c r="J7" s="352"/>
      <c r="K7" s="352"/>
      <c r="L7" s="352"/>
      <c r="M7" s="353"/>
    </row>
    <row r="8" spans="2:13" ht="16" hidden="1" thickBot="1" x14ac:dyDescent="0.4">
      <c r="B8" s="354"/>
      <c r="C8" s="355"/>
      <c r="D8" s="355"/>
      <c r="E8" s="355"/>
      <c r="F8" s="355"/>
      <c r="G8" s="355"/>
      <c r="H8" s="355"/>
      <c r="I8" s="355"/>
      <c r="J8" s="355"/>
      <c r="K8" s="355"/>
      <c r="L8" s="355"/>
      <c r="M8" s="356"/>
    </row>
    <row r="9" spans="2:13" ht="16" hidden="1" thickBot="1" x14ac:dyDescent="0.4">
      <c r="B9" s="357"/>
      <c r="C9" s="358"/>
      <c r="D9" s="358"/>
      <c r="E9" s="358"/>
      <c r="F9" s="358"/>
      <c r="G9" s="358"/>
      <c r="H9" s="358"/>
      <c r="I9" s="358"/>
      <c r="J9" s="358"/>
      <c r="K9" s="358"/>
      <c r="L9" s="358"/>
      <c r="M9" s="359"/>
    </row>
    <row r="10" spans="2:13" ht="33.75" customHeight="1" thickBot="1" x14ac:dyDescent="0.4">
      <c r="B10" s="360" t="s">
        <v>43</v>
      </c>
      <c r="C10" s="361"/>
      <c r="D10" s="361"/>
      <c r="E10" s="361"/>
      <c r="F10" s="361"/>
      <c r="G10" s="361"/>
      <c r="H10" s="361"/>
      <c r="I10" s="361"/>
      <c r="J10" s="361"/>
      <c r="K10" s="361"/>
      <c r="L10" s="361"/>
      <c r="M10" s="362"/>
    </row>
    <row r="11" spans="2:13" ht="22.5" customHeight="1" thickBot="1" x14ac:dyDescent="0.4">
      <c r="B11" s="277" t="s">
        <v>14</v>
      </c>
      <c r="C11" s="314"/>
      <c r="D11" s="277" t="s">
        <v>12</v>
      </c>
      <c r="E11" s="278"/>
      <c r="F11" s="278"/>
      <c r="G11" s="278"/>
      <c r="H11" s="278"/>
      <c r="I11" s="281" t="s">
        <v>13</v>
      </c>
      <c r="J11" s="282"/>
      <c r="K11" s="282"/>
      <c r="L11" s="282"/>
      <c r="M11" s="283"/>
    </row>
    <row r="12" spans="2:13" ht="21.75" customHeight="1" thickBot="1" x14ac:dyDescent="0.4">
      <c r="B12" s="279"/>
      <c r="C12" s="363"/>
      <c r="D12" s="279"/>
      <c r="E12" s="280"/>
      <c r="F12" s="280"/>
      <c r="G12" s="280"/>
      <c r="H12" s="280"/>
      <c r="I12" s="53" t="s">
        <v>24</v>
      </c>
      <c r="J12" s="364" t="s">
        <v>10</v>
      </c>
      <c r="K12" s="282"/>
      <c r="L12" s="282"/>
      <c r="M12" s="283"/>
    </row>
    <row r="13" spans="2:13" ht="53.25" customHeight="1" x14ac:dyDescent="0.35">
      <c r="B13" s="340" t="s">
        <v>55</v>
      </c>
      <c r="C13" s="341"/>
      <c r="D13" s="342">
        <v>20500000</v>
      </c>
      <c r="E13" s="343"/>
      <c r="F13" s="343"/>
      <c r="G13" s="343"/>
      <c r="H13" s="343"/>
      <c r="I13" s="114">
        <v>0</v>
      </c>
      <c r="J13" s="344" t="s">
        <v>85</v>
      </c>
      <c r="K13" s="345"/>
      <c r="L13" s="345"/>
      <c r="M13" s="346"/>
    </row>
    <row r="14" spans="2:13" ht="34.5" customHeight="1" x14ac:dyDescent="0.35">
      <c r="B14" s="347" t="s">
        <v>56</v>
      </c>
      <c r="C14" s="348"/>
      <c r="D14" s="349">
        <v>14</v>
      </c>
      <c r="E14" s="350"/>
      <c r="F14" s="350"/>
      <c r="G14" s="350"/>
      <c r="H14" s="350"/>
      <c r="I14" s="114">
        <v>0</v>
      </c>
      <c r="J14" s="344" t="s">
        <v>85</v>
      </c>
      <c r="K14" s="345"/>
      <c r="L14" s="345"/>
      <c r="M14" s="346"/>
    </row>
    <row r="15" spans="2:13" ht="31.5" customHeight="1" thickBot="1" x14ac:dyDescent="0.4">
      <c r="B15" s="347" t="s">
        <v>57</v>
      </c>
      <c r="C15" s="348"/>
      <c r="D15" s="349">
        <v>0</v>
      </c>
      <c r="E15" s="350"/>
      <c r="F15" s="350"/>
      <c r="G15" s="350"/>
      <c r="H15" s="350"/>
      <c r="I15" s="114">
        <v>0</v>
      </c>
      <c r="J15" s="344" t="s">
        <v>85</v>
      </c>
      <c r="K15" s="345"/>
      <c r="L15" s="345"/>
      <c r="M15" s="346"/>
    </row>
    <row r="16" spans="2:13" ht="21.75" customHeight="1" thickBot="1" x14ac:dyDescent="0.4">
      <c r="B16" s="365" t="s">
        <v>15</v>
      </c>
      <c r="C16" s="366"/>
      <c r="D16" s="366"/>
      <c r="E16" s="366"/>
      <c r="F16" s="366"/>
      <c r="G16" s="366"/>
      <c r="H16" s="366"/>
      <c r="I16" s="366"/>
      <c r="J16" s="366"/>
      <c r="K16" s="366"/>
      <c r="L16" s="366"/>
      <c r="M16" s="367"/>
    </row>
    <row r="17" spans="2:15" ht="29.25" customHeight="1" thickBot="1" x14ac:dyDescent="0.4">
      <c r="B17" s="291" t="s">
        <v>44</v>
      </c>
      <c r="C17" s="292"/>
      <c r="D17" s="292"/>
      <c r="E17" s="292"/>
      <c r="F17" s="292"/>
      <c r="G17" s="292"/>
      <c r="H17" s="292"/>
      <c r="I17" s="292"/>
      <c r="J17" s="292"/>
      <c r="K17" s="292"/>
      <c r="L17" s="292"/>
      <c r="M17" s="293"/>
    </row>
    <row r="18" spans="2:15" ht="16.5" customHeight="1" thickBot="1" x14ac:dyDescent="0.4">
      <c r="B18" s="242" t="s">
        <v>16</v>
      </c>
      <c r="C18" s="294"/>
      <c r="D18" s="242" t="s">
        <v>12</v>
      </c>
      <c r="E18" s="243"/>
      <c r="F18" s="243"/>
      <c r="G18" s="243"/>
      <c r="H18" s="244"/>
      <c r="I18" s="281" t="s">
        <v>13</v>
      </c>
      <c r="J18" s="282"/>
      <c r="K18" s="282"/>
      <c r="L18" s="282"/>
      <c r="M18" s="283"/>
    </row>
    <row r="19" spans="2:15" ht="21" customHeight="1" thickBot="1" x14ac:dyDescent="0.4">
      <c r="B19" s="295"/>
      <c r="C19" s="296"/>
      <c r="D19" s="295"/>
      <c r="E19" s="245"/>
      <c r="F19" s="245"/>
      <c r="G19" s="245"/>
      <c r="H19" s="246"/>
      <c r="I19" s="53" t="s">
        <v>24</v>
      </c>
      <c r="J19" s="364" t="s">
        <v>10</v>
      </c>
      <c r="K19" s="282"/>
      <c r="L19" s="282"/>
      <c r="M19" s="283"/>
    </row>
    <row r="20" spans="2:15" ht="50.25" customHeight="1" x14ac:dyDescent="0.35">
      <c r="B20" s="368" t="s">
        <v>54</v>
      </c>
      <c r="C20" s="369"/>
      <c r="D20" s="370">
        <v>3832000</v>
      </c>
      <c r="E20" s="371"/>
      <c r="F20" s="371"/>
      <c r="G20" s="371"/>
      <c r="H20" s="372"/>
      <c r="I20" s="114">
        <v>0</v>
      </c>
      <c r="J20" s="344" t="s">
        <v>85</v>
      </c>
      <c r="K20" s="345"/>
      <c r="L20" s="345"/>
      <c r="M20" s="346"/>
    </row>
    <row r="21" spans="2:15" ht="27" customHeight="1" x14ac:dyDescent="0.35">
      <c r="B21" s="373" t="s">
        <v>78</v>
      </c>
      <c r="C21" s="374"/>
      <c r="D21" s="377" t="s">
        <v>80</v>
      </c>
      <c r="E21" s="378"/>
      <c r="F21" s="378"/>
      <c r="G21" s="378"/>
      <c r="H21" s="379"/>
      <c r="I21" s="114">
        <v>0</v>
      </c>
      <c r="J21" s="344" t="s">
        <v>85</v>
      </c>
      <c r="K21" s="345"/>
      <c r="L21" s="345"/>
      <c r="M21" s="346"/>
    </row>
    <row r="22" spans="2:15" ht="36.75" customHeight="1" x14ac:dyDescent="0.35">
      <c r="B22" s="373"/>
      <c r="C22" s="374"/>
      <c r="D22" s="377"/>
      <c r="E22" s="378"/>
      <c r="F22" s="378"/>
      <c r="G22" s="378"/>
      <c r="H22" s="379"/>
      <c r="I22" s="114">
        <v>0</v>
      </c>
      <c r="J22" s="344" t="s">
        <v>85</v>
      </c>
      <c r="K22" s="345"/>
      <c r="L22" s="345"/>
      <c r="M22" s="346"/>
    </row>
    <row r="23" spans="2:15" ht="36" customHeight="1" x14ac:dyDescent="0.35">
      <c r="B23" s="373"/>
      <c r="C23" s="374"/>
      <c r="D23" s="377"/>
      <c r="E23" s="378"/>
      <c r="F23" s="378"/>
      <c r="G23" s="378"/>
      <c r="H23" s="379"/>
      <c r="I23" s="114">
        <v>0</v>
      </c>
      <c r="J23" s="344" t="s">
        <v>85</v>
      </c>
      <c r="K23" s="345"/>
      <c r="L23" s="345"/>
      <c r="M23" s="346"/>
      <c r="O23" s="54"/>
    </row>
    <row r="24" spans="2:15" ht="25.5" customHeight="1" x14ac:dyDescent="0.35">
      <c r="B24" s="373"/>
      <c r="C24" s="374"/>
      <c r="D24" s="377"/>
      <c r="E24" s="378"/>
      <c r="F24" s="378"/>
      <c r="G24" s="378"/>
      <c r="H24" s="379"/>
      <c r="I24" s="114">
        <v>0</v>
      </c>
      <c r="J24" s="344" t="s">
        <v>85</v>
      </c>
      <c r="K24" s="345"/>
      <c r="L24" s="345"/>
      <c r="M24" s="346"/>
    </row>
    <row r="25" spans="2:15" ht="33.75" customHeight="1" thickBot="1" x14ac:dyDescent="0.4">
      <c r="B25" s="375"/>
      <c r="C25" s="376"/>
      <c r="D25" s="380"/>
      <c r="E25" s="381"/>
      <c r="F25" s="381"/>
      <c r="G25" s="381"/>
      <c r="H25" s="382"/>
      <c r="I25" s="115">
        <v>0</v>
      </c>
      <c r="J25" s="344" t="s">
        <v>85</v>
      </c>
      <c r="K25" s="345"/>
      <c r="L25" s="345"/>
      <c r="M25" s="346"/>
    </row>
    <row r="26" spans="2:15" ht="19.5" customHeight="1" thickBot="1" x14ac:dyDescent="0.4">
      <c r="B26" s="288" t="s">
        <v>18</v>
      </c>
      <c r="C26" s="289"/>
      <c r="D26" s="289"/>
      <c r="E26" s="289"/>
      <c r="F26" s="289"/>
      <c r="G26" s="289"/>
      <c r="H26" s="289"/>
      <c r="I26" s="289"/>
      <c r="J26" s="289"/>
      <c r="K26" s="289"/>
      <c r="L26" s="290"/>
      <c r="M26" s="65">
        <v>0</v>
      </c>
    </row>
    <row r="27" spans="2:15" ht="20.25" customHeight="1" thickBot="1" x14ac:dyDescent="0.4">
      <c r="B27" s="390" t="s">
        <v>62</v>
      </c>
      <c r="C27" s="391"/>
      <c r="D27" s="391"/>
      <c r="E27" s="391"/>
      <c r="F27" s="391"/>
      <c r="G27" s="391"/>
      <c r="H27" s="391"/>
      <c r="I27" s="391"/>
      <c r="J27" s="391"/>
      <c r="K27" s="391"/>
      <c r="L27" s="391"/>
      <c r="M27" s="63">
        <f>SUM(M26)</f>
        <v>0</v>
      </c>
    </row>
    <row r="28" spans="2:15" ht="44.25" customHeight="1" thickBot="1" x14ac:dyDescent="0.4">
      <c r="B28" s="392" t="s">
        <v>86</v>
      </c>
      <c r="C28" s="393"/>
      <c r="D28" s="393"/>
      <c r="E28" s="393"/>
      <c r="F28" s="393"/>
      <c r="G28" s="393"/>
      <c r="H28" s="393"/>
      <c r="I28" s="393"/>
      <c r="J28" s="393"/>
      <c r="K28" s="393"/>
      <c r="L28" s="393"/>
      <c r="M28" s="394"/>
    </row>
    <row r="29" spans="2:15" ht="21" customHeight="1" thickBot="1" x14ac:dyDescent="0.4">
      <c r="B29" s="277" t="s">
        <v>14</v>
      </c>
      <c r="C29" s="314"/>
      <c r="D29" s="277" t="s">
        <v>12</v>
      </c>
      <c r="E29" s="278"/>
      <c r="F29" s="278"/>
      <c r="G29" s="278"/>
      <c r="H29" s="278"/>
      <c r="I29" s="281" t="s">
        <v>13</v>
      </c>
      <c r="J29" s="282"/>
      <c r="K29" s="282"/>
      <c r="L29" s="282"/>
      <c r="M29" s="283"/>
    </row>
    <row r="30" spans="2:15" ht="12.75" customHeight="1" thickBot="1" x14ac:dyDescent="0.4">
      <c r="B30" s="279"/>
      <c r="C30" s="363"/>
      <c r="D30" s="279"/>
      <c r="E30" s="280"/>
      <c r="F30" s="280"/>
      <c r="G30" s="280"/>
      <c r="H30" s="280"/>
      <c r="I30" s="53" t="s">
        <v>24</v>
      </c>
      <c r="J30" s="364" t="s">
        <v>10</v>
      </c>
      <c r="K30" s="282"/>
      <c r="L30" s="282"/>
      <c r="M30" s="283"/>
    </row>
    <row r="31" spans="2:15" ht="54" customHeight="1" thickBot="1" x14ac:dyDescent="0.4">
      <c r="B31" s="383" t="s">
        <v>87</v>
      </c>
      <c r="C31" s="384"/>
      <c r="D31" s="385">
        <v>0</v>
      </c>
      <c r="E31" s="386"/>
      <c r="F31" s="386"/>
      <c r="G31" s="386"/>
      <c r="H31" s="386"/>
      <c r="I31" s="97">
        <v>0.6</v>
      </c>
      <c r="J31" s="387" t="s">
        <v>135</v>
      </c>
      <c r="K31" s="388"/>
      <c r="L31" s="388"/>
      <c r="M31" s="389"/>
    </row>
    <row r="32" spans="2:15" ht="29.25" customHeight="1" thickBot="1" x14ac:dyDescent="0.4">
      <c r="B32" s="365" t="s">
        <v>15</v>
      </c>
      <c r="C32" s="366"/>
      <c r="D32" s="366"/>
      <c r="E32" s="366"/>
      <c r="F32" s="366"/>
      <c r="G32" s="366"/>
      <c r="H32" s="366"/>
      <c r="I32" s="366"/>
      <c r="J32" s="366"/>
      <c r="K32" s="366"/>
      <c r="L32" s="366"/>
      <c r="M32" s="367"/>
    </row>
    <row r="33" spans="2:16" ht="39.75" customHeight="1" thickBot="1" x14ac:dyDescent="0.4">
      <c r="B33" s="400" t="s">
        <v>88</v>
      </c>
      <c r="C33" s="401"/>
      <c r="D33" s="401"/>
      <c r="E33" s="401"/>
      <c r="F33" s="401"/>
      <c r="G33" s="401"/>
      <c r="H33" s="401"/>
      <c r="I33" s="401"/>
      <c r="J33" s="401"/>
      <c r="K33" s="401"/>
      <c r="L33" s="401"/>
      <c r="M33" s="402"/>
    </row>
    <row r="34" spans="2:16" ht="16.5" customHeight="1" thickBot="1" x14ac:dyDescent="0.4">
      <c r="B34" s="242" t="s">
        <v>16</v>
      </c>
      <c r="C34" s="294"/>
      <c r="D34" s="242" t="s">
        <v>12</v>
      </c>
      <c r="E34" s="243"/>
      <c r="F34" s="243"/>
      <c r="G34" s="243"/>
      <c r="H34" s="244"/>
      <c r="I34" s="281" t="s">
        <v>13</v>
      </c>
      <c r="J34" s="282"/>
      <c r="K34" s="282"/>
      <c r="L34" s="282"/>
      <c r="M34" s="283"/>
    </row>
    <row r="35" spans="2:16" ht="16" thickBot="1" x14ac:dyDescent="0.4">
      <c r="B35" s="295"/>
      <c r="C35" s="296"/>
      <c r="D35" s="295"/>
      <c r="E35" s="245"/>
      <c r="F35" s="245"/>
      <c r="G35" s="245"/>
      <c r="H35" s="246"/>
      <c r="I35" s="98" t="s">
        <v>24</v>
      </c>
      <c r="J35" s="403" t="s">
        <v>10</v>
      </c>
      <c r="K35" s="318"/>
      <c r="L35" s="318"/>
      <c r="M35" s="319"/>
    </row>
    <row r="36" spans="2:16" ht="53.25" customHeight="1" x14ac:dyDescent="0.35">
      <c r="B36" s="395" t="s">
        <v>58</v>
      </c>
      <c r="C36" s="396"/>
      <c r="D36" s="397">
        <v>0</v>
      </c>
      <c r="E36" s="397"/>
      <c r="F36" s="397"/>
      <c r="G36" s="397"/>
      <c r="H36" s="397"/>
      <c r="I36" s="184">
        <v>0</v>
      </c>
      <c r="J36" s="398" t="s">
        <v>85</v>
      </c>
      <c r="K36" s="398"/>
      <c r="L36" s="398"/>
      <c r="M36" s="399"/>
    </row>
    <row r="37" spans="2:16" ht="53.25" customHeight="1" thickBot="1" x14ac:dyDescent="0.4">
      <c r="B37" s="272" t="s">
        <v>89</v>
      </c>
      <c r="C37" s="273"/>
      <c r="D37" s="406">
        <v>0</v>
      </c>
      <c r="E37" s="406"/>
      <c r="F37" s="406"/>
      <c r="G37" s="406"/>
      <c r="H37" s="406"/>
      <c r="I37" s="185">
        <v>3</v>
      </c>
      <c r="J37" s="404" t="s">
        <v>90</v>
      </c>
      <c r="K37" s="404"/>
      <c r="L37" s="404"/>
      <c r="M37" s="405"/>
    </row>
    <row r="38" spans="2:16" ht="48.75" customHeight="1" thickBot="1" x14ac:dyDescent="0.4">
      <c r="B38" s="176" t="s">
        <v>136</v>
      </c>
      <c r="C38" s="176" t="s">
        <v>22</v>
      </c>
      <c r="D38" s="247" t="s">
        <v>1</v>
      </c>
      <c r="E38" s="248"/>
      <c r="F38" s="248"/>
      <c r="G38" s="249"/>
      <c r="H38" s="250" t="s">
        <v>23</v>
      </c>
      <c r="I38" s="247" t="s">
        <v>2</v>
      </c>
      <c r="J38" s="248"/>
      <c r="K38" s="248"/>
      <c r="L38" s="248"/>
      <c r="M38" s="249"/>
    </row>
    <row r="39" spans="2:16" ht="69" customHeight="1" x14ac:dyDescent="0.35">
      <c r="B39" s="8" t="s">
        <v>21</v>
      </c>
      <c r="C39" s="9" t="s">
        <v>25</v>
      </c>
      <c r="D39" s="9" t="s">
        <v>3</v>
      </c>
      <c r="E39" s="9" t="s">
        <v>4</v>
      </c>
      <c r="F39" s="9" t="s">
        <v>5</v>
      </c>
      <c r="G39" s="9" t="s">
        <v>6</v>
      </c>
      <c r="H39" s="250"/>
      <c r="I39" s="9" t="s">
        <v>7</v>
      </c>
      <c r="J39" s="9" t="s">
        <v>8</v>
      </c>
      <c r="K39" s="9" t="s">
        <v>9</v>
      </c>
      <c r="L39" s="9" t="s">
        <v>10</v>
      </c>
      <c r="M39" s="8" t="s">
        <v>11</v>
      </c>
      <c r="N39" s="128">
        <v>2020</v>
      </c>
      <c r="O39" s="128">
        <v>2021</v>
      </c>
      <c r="P39" s="128" t="s">
        <v>185</v>
      </c>
    </row>
    <row r="40" spans="2:16" ht="132.75" customHeight="1" thickBot="1" x14ac:dyDescent="0.4">
      <c r="B40" s="111" t="s">
        <v>138</v>
      </c>
      <c r="C40" s="69" t="s">
        <v>181</v>
      </c>
      <c r="D40" s="108"/>
      <c r="E40" s="172"/>
      <c r="F40" s="172"/>
      <c r="G40" s="109"/>
      <c r="H40" s="169" t="s">
        <v>170</v>
      </c>
      <c r="I40" s="55">
        <v>30000</v>
      </c>
      <c r="J40" s="173">
        <v>11363</v>
      </c>
      <c r="K40" s="173" t="s">
        <v>154</v>
      </c>
      <c r="L40" s="110" t="s">
        <v>155</v>
      </c>
      <c r="M40" s="203">
        <v>40000</v>
      </c>
      <c r="N40" s="200">
        <v>30000</v>
      </c>
      <c r="O40" s="200">
        <v>40000</v>
      </c>
      <c r="P40" s="200">
        <f>SUM(N40:O40)</f>
        <v>70000</v>
      </c>
    </row>
    <row r="41" spans="2:16" ht="24.75" customHeight="1" thickBot="1" x14ac:dyDescent="0.4">
      <c r="B41" s="311" t="s">
        <v>46</v>
      </c>
      <c r="C41" s="408"/>
      <c r="D41" s="408"/>
      <c r="E41" s="408"/>
      <c r="F41" s="408"/>
      <c r="G41" s="408"/>
      <c r="H41" s="408"/>
      <c r="I41" s="408"/>
      <c r="J41" s="408"/>
      <c r="K41" s="408"/>
      <c r="L41" s="409"/>
      <c r="M41" s="204">
        <f>SUM(M40)</f>
        <v>40000</v>
      </c>
      <c r="N41" s="200">
        <f>SUM(N40)</f>
        <v>30000</v>
      </c>
      <c r="O41" s="200">
        <f t="shared" ref="O41:P41" si="0">SUM(O40)</f>
        <v>40000</v>
      </c>
      <c r="P41" s="200">
        <f t="shared" si="0"/>
        <v>70000</v>
      </c>
    </row>
    <row r="42" spans="2:16" ht="40.5" customHeight="1" thickBot="1" x14ac:dyDescent="0.4">
      <c r="B42" s="291" t="s">
        <v>91</v>
      </c>
      <c r="C42" s="292"/>
      <c r="D42" s="292"/>
      <c r="E42" s="292"/>
      <c r="F42" s="292"/>
      <c r="G42" s="292"/>
      <c r="H42" s="292"/>
      <c r="I42" s="292"/>
      <c r="J42" s="292"/>
      <c r="K42" s="292"/>
      <c r="L42" s="292"/>
      <c r="M42" s="293"/>
    </row>
    <row r="43" spans="2:16" ht="22.5" customHeight="1" thickBot="1" x14ac:dyDescent="0.4">
      <c r="B43" s="242" t="s">
        <v>16</v>
      </c>
      <c r="C43" s="294"/>
      <c r="D43" s="242" t="s">
        <v>12</v>
      </c>
      <c r="E43" s="243"/>
      <c r="F43" s="243"/>
      <c r="G43" s="243"/>
      <c r="H43" s="244"/>
      <c r="I43" s="281" t="s">
        <v>13</v>
      </c>
      <c r="J43" s="282"/>
      <c r="K43" s="282"/>
      <c r="L43" s="282"/>
      <c r="M43" s="283"/>
    </row>
    <row r="44" spans="2:16" ht="25.5" customHeight="1" thickBot="1" x14ac:dyDescent="0.4">
      <c r="B44" s="295"/>
      <c r="C44" s="296"/>
      <c r="D44" s="295"/>
      <c r="E44" s="245"/>
      <c r="F44" s="245"/>
      <c r="G44" s="245"/>
      <c r="H44" s="246"/>
      <c r="I44" s="181" t="s">
        <v>24</v>
      </c>
      <c r="J44" s="245" t="s">
        <v>10</v>
      </c>
      <c r="K44" s="245"/>
      <c r="L44" s="245"/>
      <c r="M44" s="246"/>
    </row>
    <row r="45" spans="2:16" ht="36.75" customHeight="1" x14ac:dyDescent="0.35">
      <c r="B45" s="407" t="s">
        <v>60</v>
      </c>
      <c r="C45" s="398"/>
      <c r="D45" s="397">
        <v>0</v>
      </c>
      <c r="E45" s="397"/>
      <c r="F45" s="397"/>
      <c r="G45" s="397"/>
      <c r="H45" s="397"/>
      <c r="I45" s="184">
        <v>0</v>
      </c>
      <c r="J45" s="398" t="s">
        <v>85</v>
      </c>
      <c r="K45" s="398"/>
      <c r="L45" s="398"/>
      <c r="M45" s="399"/>
    </row>
    <row r="46" spans="2:16" ht="52.5" customHeight="1" x14ac:dyDescent="0.35">
      <c r="B46" s="297" t="s">
        <v>177</v>
      </c>
      <c r="C46" s="298"/>
      <c r="D46" s="299">
        <v>150</v>
      </c>
      <c r="E46" s="299"/>
      <c r="F46" s="299"/>
      <c r="G46" s="299"/>
      <c r="H46" s="299"/>
      <c r="I46" s="179">
        <v>50</v>
      </c>
      <c r="J46" s="300" t="s">
        <v>92</v>
      </c>
      <c r="K46" s="300"/>
      <c r="L46" s="300"/>
      <c r="M46" s="301"/>
    </row>
    <row r="47" spans="2:16" ht="52.5" customHeight="1" x14ac:dyDescent="0.35">
      <c r="B47" s="297" t="s">
        <v>93</v>
      </c>
      <c r="C47" s="298"/>
      <c r="D47" s="299">
        <v>0</v>
      </c>
      <c r="E47" s="299"/>
      <c r="F47" s="299"/>
      <c r="G47" s="299"/>
      <c r="H47" s="299"/>
      <c r="I47" s="179">
        <v>3</v>
      </c>
      <c r="J47" s="300" t="s">
        <v>94</v>
      </c>
      <c r="K47" s="300"/>
      <c r="L47" s="300"/>
      <c r="M47" s="301"/>
    </row>
    <row r="48" spans="2:16" ht="33" customHeight="1" x14ac:dyDescent="0.35">
      <c r="B48" s="302" t="s">
        <v>95</v>
      </c>
      <c r="C48" s="303"/>
      <c r="D48" s="304">
        <v>0</v>
      </c>
      <c r="E48" s="305"/>
      <c r="F48" s="305"/>
      <c r="G48" s="305"/>
      <c r="H48" s="305"/>
      <c r="I48" s="180">
        <v>0.85</v>
      </c>
      <c r="J48" s="306" t="s">
        <v>96</v>
      </c>
      <c r="K48" s="306"/>
      <c r="L48" s="306"/>
      <c r="M48" s="307"/>
    </row>
    <row r="49" spans="2:16" ht="25.5" customHeight="1" x14ac:dyDescent="0.35">
      <c r="B49" s="186" t="s">
        <v>0</v>
      </c>
      <c r="C49" s="186" t="s">
        <v>22</v>
      </c>
      <c r="D49" s="410" t="s">
        <v>1</v>
      </c>
      <c r="E49" s="410"/>
      <c r="F49" s="410"/>
      <c r="G49" s="410"/>
      <c r="H49" s="410" t="s">
        <v>23</v>
      </c>
      <c r="I49" s="410" t="s">
        <v>2</v>
      </c>
      <c r="J49" s="410"/>
      <c r="K49" s="410"/>
      <c r="L49" s="410"/>
      <c r="M49" s="410"/>
    </row>
    <row r="50" spans="2:16" ht="63" customHeight="1" x14ac:dyDescent="0.35">
      <c r="B50" s="119" t="s">
        <v>21</v>
      </c>
      <c r="C50" s="119" t="s">
        <v>25</v>
      </c>
      <c r="D50" s="119" t="s">
        <v>3</v>
      </c>
      <c r="E50" s="119" t="s">
        <v>4</v>
      </c>
      <c r="F50" s="119" t="s">
        <v>5</v>
      </c>
      <c r="G50" s="119" t="s">
        <v>6</v>
      </c>
      <c r="H50" s="410"/>
      <c r="I50" s="119" t="s">
        <v>7</v>
      </c>
      <c r="J50" s="119" t="s">
        <v>8</v>
      </c>
      <c r="K50" s="119" t="s">
        <v>9</v>
      </c>
      <c r="L50" s="119" t="s">
        <v>10</v>
      </c>
      <c r="M50" s="196" t="s">
        <v>11</v>
      </c>
      <c r="N50" s="128">
        <v>2020</v>
      </c>
      <c r="O50" s="128">
        <v>2021</v>
      </c>
      <c r="P50" s="128" t="s">
        <v>185</v>
      </c>
    </row>
    <row r="51" spans="2:16" ht="57.75" customHeight="1" x14ac:dyDescent="0.35">
      <c r="B51" s="312" t="s">
        <v>184</v>
      </c>
      <c r="C51" s="167" t="s">
        <v>156</v>
      </c>
      <c r="D51" s="172"/>
      <c r="E51" s="172"/>
      <c r="F51" s="172"/>
      <c r="G51" s="172"/>
      <c r="H51" s="173" t="s">
        <v>171</v>
      </c>
      <c r="I51" s="55">
        <v>30000</v>
      </c>
      <c r="J51" s="173">
        <v>11363</v>
      </c>
      <c r="K51" s="178">
        <v>72605</v>
      </c>
      <c r="L51" s="66" t="s">
        <v>157</v>
      </c>
      <c r="M51" s="197">
        <v>136667</v>
      </c>
      <c r="N51" s="200">
        <v>273333</v>
      </c>
      <c r="O51" s="200">
        <v>136667</v>
      </c>
      <c r="P51" s="200">
        <f>SUM(N51:O51)</f>
        <v>410000</v>
      </c>
    </row>
    <row r="52" spans="2:16" ht="80.25" customHeight="1" thickBot="1" x14ac:dyDescent="0.4">
      <c r="B52" s="313"/>
      <c r="C52" s="167" t="s">
        <v>193</v>
      </c>
      <c r="D52" s="172"/>
      <c r="E52" s="172"/>
      <c r="F52" s="172"/>
      <c r="G52" s="172"/>
      <c r="H52" s="173" t="s">
        <v>166</v>
      </c>
      <c r="I52" s="55">
        <v>30000</v>
      </c>
      <c r="J52" s="173">
        <v>11363</v>
      </c>
      <c r="K52" s="128">
        <v>71600</v>
      </c>
      <c r="L52" s="110" t="s">
        <v>158</v>
      </c>
      <c r="M52" s="198">
        <v>10667</v>
      </c>
      <c r="N52" s="200">
        <v>21333</v>
      </c>
      <c r="O52" s="200">
        <v>10667</v>
      </c>
      <c r="P52" s="200">
        <f t="shared" ref="P52:P53" si="1">SUM(N52:O52)</f>
        <v>32000</v>
      </c>
    </row>
    <row r="53" spans="2:16" ht="16" thickBot="1" x14ac:dyDescent="0.4">
      <c r="B53" s="311" t="s">
        <v>47</v>
      </c>
      <c r="C53" s="289"/>
      <c r="D53" s="289"/>
      <c r="E53" s="289"/>
      <c r="F53" s="289"/>
      <c r="G53" s="289"/>
      <c r="H53" s="289"/>
      <c r="I53" s="289"/>
      <c r="J53" s="289"/>
      <c r="K53" s="289"/>
      <c r="L53" s="290"/>
      <c r="M53" s="199">
        <f>SUM(M51:M52)</f>
        <v>147334</v>
      </c>
      <c r="N53" s="201">
        <f>SUM(N51:N52)</f>
        <v>294666</v>
      </c>
      <c r="O53" s="201">
        <f>SUM(O51:O52)</f>
        <v>147334</v>
      </c>
      <c r="P53" s="200">
        <f t="shared" si="1"/>
        <v>442000</v>
      </c>
    </row>
    <row r="54" spans="2:16" ht="43.5" customHeight="1" thickBot="1" x14ac:dyDescent="0.4">
      <c r="B54" s="308" t="s">
        <v>97</v>
      </c>
      <c r="C54" s="309"/>
      <c r="D54" s="309"/>
      <c r="E54" s="309"/>
      <c r="F54" s="309"/>
      <c r="G54" s="309"/>
      <c r="H54" s="309"/>
      <c r="I54" s="309"/>
      <c r="J54" s="309"/>
      <c r="K54" s="309"/>
      <c r="L54" s="309"/>
      <c r="M54" s="310"/>
    </row>
    <row r="55" spans="2:16" ht="30" customHeight="1" thickBot="1" x14ac:dyDescent="0.4">
      <c r="B55" s="242" t="s">
        <v>16</v>
      </c>
      <c r="C55" s="294"/>
      <c r="D55" s="242" t="s">
        <v>12</v>
      </c>
      <c r="E55" s="243"/>
      <c r="F55" s="243"/>
      <c r="G55" s="243"/>
      <c r="H55" s="244"/>
      <c r="I55" s="281" t="s">
        <v>13</v>
      </c>
      <c r="J55" s="282"/>
      <c r="K55" s="282"/>
      <c r="L55" s="282"/>
      <c r="M55" s="283"/>
    </row>
    <row r="56" spans="2:16" ht="21.75" customHeight="1" thickBot="1" x14ac:dyDescent="0.4">
      <c r="B56" s="295"/>
      <c r="C56" s="296"/>
      <c r="D56" s="295"/>
      <c r="E56" s="245"/>
      <c r="F56" s="245"/>
      <c r="G56" s="245"/>
      <c r="H56" s="246"/>
      <c r="I56" s="181" t="s">
        <v>24</v>
      </c>
      <c r="J56" s="245" t="s">
        <v>10</v>
      </c>
      <c r="K56" s="245"/>
      <c r="L56" s="245"/>
      <c r="M56" s="246"/>
    </row>
    <row r="57" spans="2:16" ht="59.25" customHeight="1" x14ac:dyDescent="0.35">
      <c r="B57" s="230" t="s">
        <v>98</v>
      </c>
      <c r="C57" s="257"/>
      <c r="D57" s="413">
        <v>0</v>
      </c>
      <c r="E57" s="413"/>
      <c r="F57" s="413"/>
      <c r="G57" s="413"/>
      <c r="H57" s="413"/>
      <c r="I57" s="120">
        <v>0.8</v>
      </c>
      <c r="J57" s="257" t="s">
        <v>99</v>
      </c>
      <c r="K57" s="257"/>
      <c r="L57" s="257"/>
      <c r="M57" s="258"/>
    </row>
    <row r="58" spans="2:16" ht="45.75" customHeight="1" thickBot="1" x14ac:dyDescent="0.4">
      <c r="B58" s="297" t="s">
        <v>178</v>
      </c>
      <c r="C58" s="298"/>
      <c r="D58" s="411">
        <v>0</v>
      </c>
      <c r="E58" s="411"/>
      <c r="F58" s="411"/>
      <c r="G58" s="411"/>
      <c r="H58" s="411"/>
      <c r="I58" s="187">
        <v>8</v>
      </c>
      <c r="J58" s="298" t="s">
        <v>183</v>
      </c>
      <c r="K58" s="298"/>
      <c r="L58" s="298"/>
      <c r="M58" s="412"/>
    </row>
    <row r="59" spans="2:16" ht="43.5" customHeight="1" thickBot="1" x14ac:dyDescent="0.4">
      <c r="B59" s="176" t="s">
        <v>0</v>
      </c>
      <c r="C59" s="176" t="s">
        <v>22</v>
      </c>
      <c r="D59" s="247" t="s">
        <v>1</v>
      </c>
      <c r="E59" s="248"/>
      <c r="F59" s="248"/>
      <c r="G59" s="249"/>
      <c r="H59" s="250" t="s">
        <v>23</v>
      </c>
      <c r="I59" s="414" t="s">
        <v>2</v>
      </c>
      <c r="J59" s="415"/>
      <c r="K59" s="415"/>
      <c r="L59" s="415"/>
      <c r="M59" s="416"/>
    </row>
    <row r="60" spans="2:16" ht="52.5" customHeight="1" thickBot="1" x14ac:dyDescent="0.4">
      <c r="B60" s="50" t="s">
        <v>21</v>
      </c>
      <c r="C60" s="9" t="s">
        <v>25</v>
      </c>
      <c r="D60" s="9" t="s">
        <v>3</v>
      </c>
      <c r="E60" s="9" t="s">
        <v>4</v>
      </c>
      <c r="F60" s="9" t="s">
        <v>5</v>
      </c>
      <c r="G60" s="9" t="s">
        <v>6</v>
      </c>
      <c r="H60" s="250"/>
      <c r="I60" s="9" t="s">
        <v>7</v>
      </c>
      <c r="J60" s="9" t="s">
        <v>8</v>
      </c>
      <c r="K60" s="9" t="s">
        <v>9</v>
      </c>
      <c r="L60" s="9" t="s">
        <v>10</v>
      </c>
      <c r="M60" s="51" t="s">
        <v>11</v>
      </c>
      <c r="N60" s="128">
        <v>2020</v>
      </c>
      <c r="O60" s="128">
        <v>2021</v>
      </c>
      <c r="P60" s="128" t="s">
        <v>185</v>
      </c>
    </row>
    <row r="61" spans="2:16" ht="154.5" customHeight="1" x14ac:dyDescent="0.35">
      <c r="B61" s="124" t="s">
        <v>139</v>
      </c>
      <c r="C61" s="167" t="s">
        <v>140</v>
      </c>
      <c r="D61" s="172"/>
      <c r="E61" s="172"/>
      <c r="F61" s="172"/>
      <c r="G61" s="172"/>
      <c r="H61" s="173" t="s">
        <v>170</v>
      </c>
      <c r="I61" s="55">
        <v>30000</v>
      </c>
      <c r="J61" s="173">
        <v>11363</v>
      </c>
      <c r="K61" s="173" t="s">
        <v>159</v>
      </c>
      <c r="L61" s="110" t="s">
        <v>160</v>
      </c>
      <c r="M61" s="197">
        <v>10000</v>
      </c>
      <c r="N61" s="200">
        <v>25000</v>
      </c>
      <c r="O61" s="200">
        <v>10000</v>
      </c>
      <c r="P61" s="200">
        <f>SUM(N61:O61)</f>
        <v>35000</v>
      </c>
    </row>
    <row r="62" spans="2:16" ht="171" customHeight="1" x14ac:dyDescent="0.35">
      <c r="B62" s="124" t="s">
        <v>137</v>
      </c>
      <c r="C62" s="167" t="s">
        <v>141</v>
      </c>
      <c r="D62" s="172"/>
      <c r="E62" s="172"/>
      <c r="F62" s="172"/>
      <c r="G62" s="172"/>
      <c r="H62" s="173" t="s">
        <v>170</v>
      </c>
      <c r="I62" s="55">
        <v>30000</v>
      </c>
      <c r="J62" s="173">
        <v>11363</v>
      </c>
      <c r="K62" s="173" t="s">
        <v>161</v>
      </c>
      <c r="L62" s="173" t="s">
        <v>162</v>
      </c>
      <c r="M62" s="197">
        <v>24212.15</v>
      </c>
      <c r="N62" s="200">
        <v>40000</v>
      </c>
      <c r="O62" s="200">
        <v>24212.15</v>
      </c>
      <c r="P62" s="200">
        <f>SUM(N62:O62)</f>
        <v>64212.15</v>
      </c>
    </row>
    <row r="63" spans="2:16" ht="24.75" customHeight="1" thickBot="1" x14ac:dyDescent="0.4">
      <c r="B63" s="288" t="s">
        <v>100</v>
      </c>
      <c r="C63" s="289"/>
      <c r="D63" s="289"/>
      <c r="E63" s="289"/>
      <c r="F63" s="289"/>
      <c r="G63" s="289"/>
      <c r="H63" s="289"/>
      <c r="I63" s="289"/>
      <c r="J63" s="289"/>
      <c r="K63" s="289"/>
      <c r="L63" s="290"/>
      <c r="M63" s="199">
        <f>SUM(M61:M62)</f>
        <v>34212.15</v>
      </c>
      <c r="N63" s="200">
        <f>SUM(N61:N62)</f>
        <v>65000</v>
      </c>
      <c r="O63" s="200">
        <f t="shared" ref="O63:P63" si="2">SUM(O61:O62)</f>
        <v>34212.15</v>
      </c>
      <c r="P63" s="200">
        <f t="shared" si="2"/>
        <v>99212.15</v>
      </c>
    </row>
    <row r="64" spans="2:16" ht="32.25" customHeight="1" thickBot="1" x14ac:dyDescent="0.4">
      <c r="B64" s="390" t="s">
        <v>63</v>
      </c>
      <c r="C64" s="391"/>
      <c r="D64" s="391"/>
      <c r="E64" s="391"/>
      <c r="F64" s="391"/>
      <c r="G64" s="391"/>
      <c r="H64" s="391"/>
      <c r="I64" s="391"/>
      <c r="J64" s="391"/>
      <c r="K64" s="391"/>
      <c r="L64" s="391"/>
      <c r="M64" s="202">
        <f>SUM(M41+M63+M53)</f>
        <v>221546.15</v>
      </c>
      <c r="N64" s="200">
        <f>N63+N53+N41</f>
        <v>389666</v>
      </c>
      <c r="O64" s="200">
        <f t="shared" ref="O64:P64" si="3">O63+O53+O41</f>
        <v>221546.15</v>
      </c>
      <c r="P64" s="200">
        <f t="shared" si="3"/>
        <v>611212.15</v>
      </c>
    </row>
    <row r="65" spans="2:16" ht="33" customHeight="1" thickBot="1" x14ac:dyDescent="0.4">
      <c r="B65" s="392" t="s">
        <v>45</v>
      </c>
      <c r="C65" s="393"/>
      <c r="D65" s="393"/>
      <c r="E65" s="393"/>
      <c r="F65" s="393"/>
      <c r="G65" s="393"/>
      <c r="H65" s="393"/>
      <c r="I65" s="393"/>
      <c r="J65" s="393"/>
      <c r="K65" s="393"/>
      <c r="L65" s="393"/>
      <c r="M65" s="394"/>
    </row>
    <row r="66" spans="2:16" ht="19.5" customHeight="1" thickBot="1" x14ac:dyDescent="0.4">
      <c r="B66" s="277" t="s">
        <v>14</v>
      </c>
      <c r="C66" s="314"/>
      <c r="D66" s="277" t="s">
        <v>12</v>
      </c>
      <c r="E66" s="278"/>
      <c r="F66" s="278"/>
      <c r="G66" s="278"/>
      <c r="H66" s="278"/>
      <c r="I66" s="281" t="s">
        <v>13</v>
      </c>
      <c r="J66" s="282"/>
      <c r="K66" s="282"/>
      <c r="L66" s="282"/>
      <c r="M66" s="283"/>
    </row>
    <row r="67" spans="2:16" ht="17.25" customHeight="1" thickBot="1" x14ac:dyDescent="0.4">
      <c r="B67" s="315"/>
      <c r="C67" s="316"/>
      <c r="D67" s="315"/>
      <c r="E67" s="317"/>
      <c r="F67" s="317"/>
      <c r="G67" s="317"/>
      <c r="H67" s="317"/>
      <c r="I67" s="85" t="s">
        <v>24</v>
      </c>
      <c r="J67" s="318" t="s">
        <v>10</v>
      </c>
      <c r="K67" s="318"/>
      <c r="L67" s="318"/>
      <c r="M67" s="319"/>
    </row>
    <row r="68" spans="2:16" ht="31.5" customHeight="1" x14ac:dyDescent="0.35">
      <c r="B68" s="230" t="s">
        <v>76</v>
      </c>
      <c r="C68" s="231"/>
      <c r="D68" s="256">
        <v>3070</v>
      </c>
      <c r="E68" s="256"/>
      <c r="F68" s="256"/>
      <c r="G68" s="256"/>
      <c r="H68" s="256"/>
      <c r="I68" s="175">
        <v>50</v>
      </c>
      <c r="J68" s="321" t="s">
        <v>101</v>
      </c>
      <c r="K68" s="322"/>
      <c r="L68" s="322"/>
      <c r="M68" s="323"/>
    </row>
    <row r="69" spans="2:16" ht="52.5" customHeight="1" thickBot="1" x14ac:dyDescent="0.4">
      <c r="B69" s="272" t="s">
        <v>102</v>
      </c>
      <c r="C69" s="273"/>
      <c r="D69" s="274">
        <v>0</v>
      </c>
      <c r="E69" s="274"/>
      <c r="F69" s="274"/>
      <c r="G69" s="274"/>
      <c r="H69" s="274"/>
      <c r="I69" s="191">
        <v>3</v>
      </c>
      <c r="J69" s="419" t="s">
        <v>82</v>
      </c>
      <c r="K69" s="420"/>
      <c r="L69" s="420"/>
      <c r="M69" s="421"/>
    </row>
    <row r="70" spans="2:16" ht="20.25" customHeight="1" thickBot="1" x14ac:dyDescent="0.4">
      <c r="B70" s="422" t="s">
        <v>15</v>
      </c>
      <c r="C70" s="423"/>
      <c r="D70" s="423"/>
      <c r="E70" s="423"/>
      <c r="F70" s="423"/>
      <c r="G70" s="423"/>
      <c r="H70" s="423"/>
      <c r="I70" s="423"/>
      <c r="J70" s="423"/>
      <c r="K70" s="423"/>
      <c r="L70" s="423"/>
      <c r="M70" s="424"/>
    </row>
    <row r="71" spans="2:16" ht="27.75" customHeight="1" thickBot="1" x14ac:dyDescent="0.4">
      <c r="B71" s="291" t="s">
        <v>79</v>
      </c>
      <c r="C71" s="292"/>
      <c r="D71" s="292"/>
      <c r="E71" s="292"/>
      <c r="F71" s="292"/>
      <c r="G71" s="292"/>
      <c r="H71" s="292"/>
      <c r="I71" s="292"/>
      <c r="J71" s="292"/>
      <c r="K71" s="292"/>
      <c r="L71" s="292"/>
      <c r="M71" s="293"/>
    </row>
    <row r="72" spans="2:16" ht="23.25" customHeight="1" thickBot="1" x14ac:dyDescent="0.4">
      <c r="B72" s="242" t="s">
        <v>16</v>
      </c>
      <c r="C72" s="294"/>
      <c r="D72" s="242" t="s">
        <v>12</v>
      </c>
      <c r="E72" s="243"/>
      <c r="F72" s="243"/>
      <c r="G72" s="243"/>
      <c r="H72" s="244"/>
      <c r="I72" s="281" t="s">
        <v>13</v>
      </c>
      <c r="J72" s="282"/>
      <c r="K72" s="282"/>
      <c r="L72" s="282"/>
      <c r="M72" s="283"/>
    </row>
    <row r="73" spans="2:16" ht="24" customHeight="1" thickBot="1" x14ac:dyDescent="0.4">
      <c r="B73" s="417"/>
      <c r="C73" s="418"/>
      <c r="D73" s="417"/>
      <c r="E73" s="284"/>
      <c r="F73" s="284"/>
      <c r="G73" s="284"/>
      <c r="H73" s="285"/>
      <c r="I73" s="189" t="s">
        <v>24</v>
      </c>
      <c r="J73" s="284" t="s">
        <v>10</v>
      </c>
      <c r="K73" s="284"/>
      <c r="L73" s="284"/>
      <c r="M73" s="285"/>
    </row>
    <row r="74" spans="2:16" ht="39" customHeight="1" x14ac:dyDescent="0.35">
      <c r="B74" s="430" t="s">
        <v>106</v>
      </c>
      <c r="C74" s="431"/>
      <c r="D74" s="432">
        <v>14441</v>
      </c>
      <c r="E74" s="433"/>
      <c r="F74" s="433"/>
      <c r="G74" s="433"/>
      <c r="H74" s="433"/>
      <c r="I74" s="49">
        <v>200</v>
      </c>
      <c r="J74" s="300" t="s">
        <v>103</v>
      </c>
      <c r="K74" s="300"/>
      <c r="L74" s="300"/>
      <c r="M74" s="301"/>
    </row>
    <row r="75" spans="2:16" ht="34.5" customHeight="1" x14ac:dyDescent="0.35">
      <c r="B75" s="425" t="s">
        <v>61</v>
      </c>
      <c r="C75" s="434"/>
      <c r="D75" s="427">
        <v>14326</v>
      </c>
      <c r="E75" s="428"/>
      <c r="F75" s="428"/>
      <c r="G75" s="428"/>
      <c r="H75" s="428"/>
      <c r="I75" s="49">
        <v>300</v>
      </c>
      <c r="J75" s="300" t="s">
        <v>104</v>
      </c>
      <c r="K75" s="300"/>
      <c r="L75" s="300"/>
      <c r="M75" s="301"/>
    </row>
    <row r="76" spans="2:16" ht="33" customHeight="1" thickBot="1" x14ac:dyDescent="0.4">
      <c r="B76" s="425" t="s">
        <v>77</v>
      </c>
      <c r="C76" s="426"/>
      <c r="D76" s="427">
        <v>11932</v>
      </c>
      <c r="E76" s="428"/>
      <c r="F76" s="428"/>
      <c r="G76" s="428"/>
      <c r="H76" s="428"/>
      <c r="I76" s="52">
        <v>600</v>
      </c>
      <c r="J76" s="404" t="s">
        <v>105</v>
      </c>
      <c r="K76" s="404"/>
      <c r="L76" s="404"/>
      <c r="M76" s="405"/>
    </row>
    <row r="77" spans="2:16" ht="21.75" customHeight="1" thickBot="1" x14ac:dyDescent="0.4">
      <c r="B77" s="188" t="s">
        <v>0</v>
      </c>
      <c r="C77" s="188" t="s">
        <v>22</v>
      </c>
      <c r="D77" s="414" t="s">
        <v>1</v>
      </c>
      <c r="E77" s="415"/>
      <c r="F77" s="415"/>
      <c r="G77" s="416"/>
      <c r="H77" s="429" t="s">
        <v>23</v>
      </c>
      <c r="I77" s="247" t="s">
        <v>2</v>
      </c>
      <c r="J77" s="248"/>
      <c r="K77" s="248"/>
      <c r="L77" s="248"/>
      <c r="M77" s="249"/>
    </row>
    <row r="78" spans="2:16" ht="51" customHeight="1" x14ac:dyDescent="0.35">
      <c r="B78" s="8" t="s">
        <v>21</v>
      </c>
      <c r="C78" s="9" t="s">
        <v>25</v>
      </c>
      <c r="D78" s="9" t="s">
        <v>3</v>
      </c>
      <c r="E78" s="9" t="s">
        <v>4</v>
      </c>
      <c r="F78" s="9" t="s">
        <v>5</v>
      </c>
      <c r="G78" s="9" t="s">
        <v>6</v>
      </c>
      <c r="H78" s="250"/>
      <c r="I78" s="9" t="s">
        <v>7</v>
      </c>
      <c r="J78" s="9" t="s">
        <v>8</v>
      </c>
      <c r="K78" s="9" t="s">
        <v>9</v>
      </c>
      <c r="L78" s="9" t="s">
        <v>10</v>
      </c>
      <c r="M78" s="8" t="s">
        <v>11</v>
      </c>
      <c r="N78" s="128">
        <v>2020</v>
      </c>
      <c r="O78" s="128">
        <v>2021</v>
      </c>
      <c r="P78" s="128" t="s">
        <v>185</v>
      </c>
    </row>
    <row r="79" spans="2:16" ht="22.5" customHeight="1" x14ac:dyDescent="0.35">
      <c r="B79" s="320" t="s">
        <v>153</v>
      </c>
      <c r="C79" s="229" t="s">
        <v>142</v>
      </c>
      <c r="D79" s="240"/>
      <c r="E79" s="240"/>
      <c r="F79" s="240"/>
      <c r="G79" s="240"/>
      <c r="H79" s="241" t="s">
        <v>169</v>
      </c>
      <c r="I79" s="162">
        <v>30000</v>
      </c>
      <c r="J79" s="163">
        <v>11363</v>
      </c>
      <c r="K79" s="164">
        <v>71300</v>
      </c>
      <c r="L79" s="165" t="s">
        <v>143</v>
      </c>
      <c r="M79" s="205">
        <v>72926.67</v>
      </c>
      <c r="N79" s="201">
        <f>O79*3</f>
        <v>218780.01</v>
      </c>
      <c r="O79" s="201">
        <v>72926.67</v>
      </c>
      <c r="P79" s="201">
        <f>SUM(N79:O79)</f>
        <v>291706.68</v>
      </c>
    </row>
    <row r="80" spans="2:16" ht="31.5" customHeight="1" x14ac:dyDescent="0.35">
      <c r="B80" s="320"/>
      <c r="C80" s="229"/>
      <c r="D80" s="240"/>
      <c r="E80" s="240"/>
      <c r="F80" s="240"/>
      <c r="G80" s="240"/>
      <c r="H80" s="241"/>
      <c r="I80" s="162">
        <v>30000</v>
      </c>
      <c r="J80" s="163">
        <v>11363</v>
      </c>
      <c r="K80" s="164">
        <v>71600</v>
      </c>
      <c r="L80" s="165" t="s">
        <v>144</v>
      </c>
      <c r="M80" s="205">
        <v>4815.79</v>
      </c>
      <c r="N80" s="201">
        <f t="shared" ref="N80:N89" si="4">O80*3</f>
        <v>14447.369999999999</v>
      </c>
      <c r="O80" s="201">
        <v>4815.79</v>
      </c>
      <c r="P80" s="201">
        <f t="shared" ref="P80:P89" si="5">SUM(N80:O80)</f>
        <v>19263.16</v>
      </c>
    </row>
    <row r="81" spans="2:16" ht="24" customHeight="1" x14ac:dyDescent="0.35">
      <c r="B81" s="320"/>
      <c r="C81" s="229"/>
      <c r="D81" s="240"/>
      <c r="E81" s="240"/>
      <c r="F81" s="240"/>
      <c r="G81" s="240"/>
      <c r="H81" s="241"/>
      <c r="I81" s="162">
        <v>30000</v>
      </c>
      <c r="J81" s="163">
        <v>11363</v>
      </c>
      <c r="K81" s="164">
        <v>72300</v>
      </c>
      <c r="L81" s="165" t="s">
        <v>145</v>
      </c>
      <c r="M81" s="205">
        <v>33412.83</v>
      </c>
      <c r="N81" s="201">
        <f t="shared" si="4"/>
        <v>100238.49</v>
      </c>
      <c r="O81" s="201">
        <v>33412.83</v>
      </c>
      <c r="P81" s="201">
        <f t="shared" si="5"/>
        <v>133651.32</v>
      </c>
    </row>
    <row r="82" spans="2:16" ht="30.75" customHeight="1" x14ac:dyDescent="0.35">
      <c r="B82" s="320"/>
      <c r="C82" s="229"/>
      <c r="D82" s="240"/>
      <c r="E82" s="240"/>
      <c r="F82" s="240"/>
      <c r="G82" s="240"/>
      <c r="H82" s="241"/>
      <c r="I82" s="162">
        <v>30000</v>
      </c>
      <c r="J82" s="163">
        <v>11363</v>
      </c>
      <c r="K82" s="164">
        <v>72500</v>
      </c>
      <c r="L82" s="165" t="s">
        <v>146</v>
      </c>
      <c r="M82" s="205">
        <v>164.47</v>
      </c>
      <c r="N82" s="201">
        <f t="shared" si="4"/>
        <v>493.40999999999997</v>
      </c>
      <c r="O82" s="201">
        <v>164.47</v>
      </c>
      <c r="P82" s="201">
        <f t="shared" si="5"/>
        <v>657.88</v>
      </c>
    </row>
    <row r="83" spans="2:16" ht="24.75" customHeight="1" x14ac:dyDescent="0.35">
      <c r="B83" s="320"/>
      <c r="C83" s="229"/>
      <c r="D83" s="240"/>
      <c r="E83" s="240"/>
      <c r="F83" s="240"/>
      <c r="G83" s="240"/>
      <c r="H83" s="241"/>
      <c r="I83" s="162">
        <v>30000</v>
      </c>
      <c r="J83" s="163">
        <v>11363</v>
      </c>
      <c r="K83" s="164">
        <v>72800</v>
      </c>
      <c r="L83" s="165" t="s">
        <v>147</v>
      </c>
      <c r="M83" s="205">
        <v>164.47</v>
      </c>
      <c r="N83" s="201">
        <f t="shared" si="4"/>
        <v>493.40999999999997</v>
      </c>
      <c r="O83" s="201">
        <v>164.47</v>
      </c>
      <c r="P83" s="201">
        <f t="shared" si="5"/>
        <v>657.88</v>
      </c>
    </row>
    <row r="84" spans="2:16" ht="20.25" customHeight="1" x14ac:dyDescent="0.35">
      <c r="B84" s="320"/>
      <c r="C84" s="229"/>
      <c r="D84" s="240"/>
      <c r="E84" s="240"/>
      <c r="F84" s="240"/>
      <c r="G84" s="240"/>
      <c r="H84" s="241"/>
      <c r="I84" s="162">
        <v>30000</v>
      </c>
      <c r="J84" s="163">
        <v>11363</v>
      </c>
      <c r="K84" s="164">
        <v>73100</v>
      </c>
      <c r="L84" s="165" t="s">
        <v>148</v>
      </c>
      <c r="M84" s="205">
        <v>5039.3100000000004</v>
      </c>
      <c r="N84" s="201">
        <f t="shared" si="4"/>
        <v>15117.93</v>
      </c>
      <c r="O84" s="201">
        <v>5039.3100000000004</v>
      </c>
      <c r="P84" s="201">
        <f t="shared" si="5"/>
        <v>20157.240000000002</v>
      </c>
    </row>
    <row r="85" spans="2:16" ht="20.25" customHeight="1" x14ac:dyDescent="0.35">
      <c r="B85" s="320"/>
      <c r="C85" s="229"/>
      <c r="D85" s="240"/>
      <c r="E85" s="240"/>
      <c r="F85" s="240"/>
      <c r="G85" s="240"/>
      <c r="H85" s="241"/>
      <c r="I85" s="162">
        <v>30000</v>
      </c>
      <c r="J85" s="163">
        <v>11363</v>
      </c>
      <c r="K85" s="164">
        <v>73400</v>
      </c>
      <c r="L85" s="165" t="s">
        <v>149</v>
      </c>
      <c r="M85" s="205">
        <v>3144.95</v>
      </c>
      <c r="N85" s="201">
        <f t="shared" si="4"/>
        <v>9434.8499999999985</v>
      </c>
      <c r="O85" s="201">
        <v>3144.95</v>
      </c>
      <c r="P85" s="201">
        <f t="shared" si="5"/>
        <v>12579.8</v>
      </c>
    </row>
    <row r="86" spans="2:16" ht="27" hidden="1" customHeight="1" x14ac:dyDescent="0.35">
      <c r="B86" s="320"/>
      <c r="C86" s="229"/>
      <c r="D86" s="240"/>
      <c r="E86" s="240"/>
      <c r="F86" s="240"/>
      <c r="G86" s="240"/>
      <c r="H86" s="241"/>
      <c r="I86" s="59"/>
      <c r="J86" s="60"/>
      <c r="K86" s="61"/>
      <c r="L86" s="79"/>
      <c r="M86" s="206"/>
      <c r="N86" s="201">
        <f t="shared" si="4"/>
        <v>0</v>
      </c>
      <c r="O86" s="201"/>
      <c r="P86" s="201">
        <f t="shared" si="5"/>
        <v>0</v>
      </c>
    </row>
    <row r="87" spans="2:16" ht="21.75" hidden="1" customHeight="1" thickBot="1" x14ac:dyDescent="0.4">
      <c r="B87" s="320"/>
      <c r="C87" s="229"/>
      <c r="D87" s="240"/>
      <c r="E87" s="240"/>
      <c r="F87" s="240"/>
      <c r="G87" s="240"/>
      <c r="H87" s="241"/>
      <c r="I87" s="80"/>
      <c r="J87" s="81"/>
      <c r="K87" s="82"/>
      <c r="L87" s="83"/>
      <c r="M87" s="207"/>
      <c r="N87" s="201">
        <f t="shared" si="4"/>
        <v>0</v>
      </c>
      <c r="O87" s="201"/>
      <c r="P87" s="201">
        <f t="shared" si="5"/>
        <v>0</v>
      </c>
    </row>
    <row r="88" spans="2:16" ht="33" customHeight="1" x14ac:dyDescent="0.35">
      <c r="B88" s="320"/>
      <c r="C88" s="229"/>
      <c r="D88" s="240"/>
      <c r="E88" s="240"/>
      <c r="F88" s="240"/>
      <c r="G88" s="240"/>
      <c r="H88" s="241"/>
      <c r="I88" s="162">
        <v>30000</v>
      </c>
      <c r="J88" s="163">
        <v>11363</v>
      </c>
      <c r="K88" s="164">
        <v>74200</v>
      </c>
      <c r="L88" s="165" t="s">
        <v>150</v>
      </c>
      <c r="M88" s="205">
        <v>3289.47</v>
      </c>
      <c r="N88" s="201">
        <f t="shared" si="4"/>
        <v>9868.41</v>
      </c>
      <c r="O88" s="201">
        <v>3289.47</v>
      </c>
      <c r="P88" s="201">
        <f t="shared" si="5"/>
        <v>13157.88</v>
      </c>
    </row>
    <row r="89" spans="2:16" ht="21.75" customHeight="1" x14ac:dyDescent="0.35">
      <c r="B89" s="320"/>
      <c r="C89" s="229"/>
      <c r="D89" s="240"/>
      <c r="E89" s="240"/>
      <c r="F89" s="240"/>
      <c r="G89" s="240"/>
      <c r="H89" s="241"/>
      <c r="I89" s="162">
        <v>30000</v>
      </c>
      <c r="J89" s="163">
        <v>11363</v>
      </c>
      <c r="K89" s="164">
        <v>74500</v>
      </c>
      <c r="L89" s="165" t="s">
        <v>151</v>
      </c>
      <c r="M89" s="205">
        <v>2042.04</v>
      </c>
      <c r="N89" s="201">
        <f t="shared" si="4"/>
        <v>6126.12</v>
      </c>
      <c r="O89" s="201">
        <v>2042.04</v>
      </c>
      <c r="P89" s="201">
        <f t="shared" si="5"/>
        <v>8168.16</v>
      </c>
    </row>
    <row r="90" spans="2:16" ht="21.75" customHeight="1" x14ac:dyDescent="0.35">
      <c r="B90" s="320"/>
      <c r="C90" s="229"/>
      <c r="D90" s="240"/>
      <c r="E90" s="240"/>
      <c r="F90" s="240"/>
      <c r="G90" s="240"/>
      <c r="H90" s="241"/>
      <c r="I90" s="166"/>
      <c r="J90" s="166"/>
      <c r="K90" s="166"/>
      <c r="L90" s="166" t="s">
        <v>152</v>
      </c>
      <c r="M90" s="208">
        <f>SUM(M79:M89)</f>
        <v>124999.99999999999</v>
      </c>
      <c r="N90" s="201">
        <f>SUM(N79:N89)</f>
        <v>374999.99999999988</v>
      </c>
      <c r="O90" s="201">
        <f t="shared" ref="O90:P90" si="6">SUM(O79:O89)</f>
        <v>124999.99999999999</v>
      </c>
      <c r="P90" s="201">
        <f t="shared" si="6"/>
        <v>499999.99999999994</v>
      </c>
    </row>
    <row r="91" spans="2:16" ht="34.5" customHeight="1" thickBot="1" x14ac:dyDescent="0.4">
      <c r="B91" s="288" t="s">
        <v>64</v>
      </c>
      <c r="C91" s="289"/>
      <c r="D91" s="289"/>
      <c r="E91" s="289"/>
      <c r="F91" s="289"/>
      <c r="G91" s="289"/>
      <c r="H91" s="289"/>
      <c r="I91" s="289"/>
      <c r="J91" s="289"/>
      <c r="K91" s="289"/>
      <c r="L91" s="290"/>
      <c r="M91" s="209">
        <f>M90</f>
        <v>124999.99999999999</v>
      </c>
      <c r="N91" s="201">
        <f>N90</f>
        <v>374999.99999999988</v>
      </c>
      <c r="O91" s="201">
        <f t="shared" ref="O91:P91" si="7">O90</f>
        <v>124999.99999999999</v>
      </c>
      <c r="P91" s="201">
        <f t="shared" si="7"/>
        <v>499999.99999999994</v>
      </c>
    </row>
    <row r="92" spans="2:16" ht="33" customHeight="1" thickBot="1" x14ac:dyDescent="0.4">
      <c r="B92" s="291" t="s">
        <v>48</v>
      </c>
      <c r="C92" s="292"/>
      <c r="D92" s="292"/>
      <c r="E92" s="292"/>
      <c r="F92" s="292"/>
      <c r="G92" s="292"/>
      <c r="H92" s="292"/>
      <c r="I92" s="292"/>
      <c r="J92" s="292"/>
      <c r="K92" s="292"/>
      <c r="L92" s="292"/>
      <c r="M92" s="293"/>
    </row>
    <row r="93" spans="2:16" ht="22.5" customHeight="1" x14ac:dyDescent="0.35">
      <c r="B93" s="242" t="s">
        <v>16</v>
      </c>
      <c r="C93" s="294"/>
      <c r="D93" s="242" t="s">
        <v>12</v>
      </c>
      <c r="E93" s="243"/>
      <c r="F93" s="243"/>
      <c r="G93" s="243"/>
      <c r="H93" s="244"/>
      <c r="I93" s="242" t="s">
        <v>75</v>
      </c>
      <c r="J93" s="243"/>
      <c r="K93" s="243"/>
      <c r="L93" s="243"/>
      <c r="M93" s="244"/>
    </row>
    <row r="94" spans="2:16" ht="16" thickBot="1" x14ac:dyDescent="0.4">
      <c r="B94" s="295"/>
      <c r="C94" s="296"/>
      <c r="D94" s="295"/>
      <c r="E94" s="245"/>
      <c r="F94" s="245"/>
      <c r="G94" s="245"/>
      <c r="H94" s="246"/>
      <c r="I94" s="181" t="s">
        <v>24</v>
      </c>
      <c r="J94" s="245" t="s">
        <v>10</v>
      </c>
      <c r="K94" s="245"/>
      <c r="L94" s="245"/>
      <c r="M94" s="246"/>
    </row>
    <row r="95" spans="2:16" ht="48.75" customHeight="1" x14ac:dyDescent="0.35">
      <c r="B95" s="230" t="s">
        <v>107</v>
      </c>
      <c r="C95" s="231"/>
      <c r="D95" s="256">
        <v>3189</v>
      </c>
      <c r="E95" s="256"/>
      <c r="F95" s="256"/>
      <c r="G95" s="256"/>
      <c r="H95" s="256"/>
      <c r="I95" s="175">
        <v>3500</v>
      </c>
      <c r="J95" s="257" t="s">
        <v>108</v>
      </c>
      <c r="K95" s="257"/>
      <c r="L95" s="257"/>
      <c r="M95" s="258"/>
    </row>
    <row r="96" spans="2:16" ht="53.25" customHeight="1" thickBot="1" x14ac:dyDescent="0.4">
      <c r="B96" s="272" t="s">
        <v>109</v>
      </c>
      <c r="C96" s="273"/>
      <c r="D96" s="274">
        <v>0</v>
      </c>
      <c r="E96" s="274"/>
      <c r="F96" s="274"/>
      <c r="G96" s="274"/>
      <c r="H96" s="274"/>
      <c r="I96" s="191">
        <v>3</v>
      </c>
      <c r="J96" s="275" t="s">
        <v>110</v>
      </c>
      <c r="K96" s="275"/>
      <c r="L96" s="275"/>
      <c r="M96" s="276"/>
    </row>
    <row r="97" spans="2:16" ht="30.75" customHeight="1" x14ac:dyDescent="0.35">
      <c r="B97" s="112" t="s">
        <v>0</v>
      </c>
      <c r="C97" s="192" t="s">
        <v>22</v>
      </c>
      <c r="D97" s="259" t="s">
        <v>1</v>
      </c>
      <c r="E97" s="259"/>
      <c r="F97" s="259"/>
      <c r="G97" s="259"/>
      <c r="H97" s="259" t="s">
        <v>23</v>
      </c>
      <c r="I97" s="259" t="s">
        <v>2</v>
      </c>
      <c r="J97" s="259"/>
      <c r="K97" s="259"/>
      <c r="L97" s="259"/>
      <c r="M97" s="271"/>
    </row>
    <row r="98" spans="2:16" ht="65.25" customHeight="1" thickBot="1" x14ac:dyDescent="0.4">
      <c r="B98" s="77" t="s">
        <v>21</v>
      </c>
      <c r="C98" s="78" t="s">
        <v>25</v>
      </c>
      <c r="D98" s="78" t="s">
        <v>3</v>
      </c>
      <c r="E98" s="78" t="s">
        <v>4</v>
      </c>
      <c r="F98" s="78" t="s">
        <v>5</v>
      </c>
      <c r="G98" s="78" t="s">
        <v>6</v>
      </c>
      <c r="H98" s="270"/>
      <c r="I98" s="78" t="s">
        <v>7</v>
      </c>
      <c r="J98" s="78" t="s">
        <v>8</v>
      </c>
      <c r="K98" s="78" t="s">
        <v>9</v>
      </c>
      <c r="L98" s="78" t="s">
        <v>10</v>
      </c>
      <c r="M98" s="210" t="s">
        <v>11</v>
      </c>
      <c r="N98" s="128">
        <v>2020</v>
      </c>
      <c r="O98" s="128">
        <v>2021</v>
      </c>
      <c r="P98" s="128" t="s">
        <v>185</v>
      </c>
    </row>
    <row r="99" spans="2:16" ht="41.25" customHeight="1" x14ac:dyDescent="0.35">
      <c r="B99" s="286" t="s">
        <v>182</v>
      </c>
      <c r="C99" s="286" t="s">
        <v>189</v>
      </c>
      <c r="D99" s="76"/>
      <c r="E99" s="76"/>
      <c r="F99" s="76"/>
      <c r="G99" s="76"/>
      <c r="H99" s="336" t="s">
        <v>167</v>
      </c>
      <c r="I99" s="338">
        <v>30000</v>
      </c>
      <c r="J99" s="336">
        <v>11363</v>
      </c>
      <c r="K99" s="178">
        <v>72605</v>
      </c>
      <c r="L99" s="66" t="s">
        <v>157</v>
      </c>
      <c r="M99" s="211">
        <v>117000</v>
      </c>
      <c r="N99" s="200">
        <v>234000</v>
      </c>
      <c r="O99" s="200">
        <v>117000</v>
      </c>
      <c r="P99" s="200">
        <f>SUM(N99:O99)</f>
        <v>351000</v>
      </c>
    </row>
    <row r="100" spans="2:16" ht="87.75" customHeight="1" thickBot="1" x14ac:dyDescent="0.4">
      <c r="B100" s="287"/>
      <c r="C100" s="287"/>
      <c r="D100" s="74"/>
      <c r="E100" s="74"/>
      <c r="F100" s="75"/>
      <c r="G100" s="75"/>
      <c r="H100" s="337"/>
      <c r="I100" s="339"/>
      <c r="J100" s="337"/>
      <c r="K100" s="128">
        <v>71600</v>
      </c>
      <c r="L100" s="110" t="s">
        <v>158</v>
      </c>
      <c r="M100" s="212">
        <v>6666.55</v>
      </c>
      <c r="N100" s="200">
        <v>13500</v>
      </c>
      <c r="O100" s="200">
        <v>6666.55</v>
      </c>
      <c r="P100" s="200">
        <f>SUM(N100:O100)</f>
        <v>20166.55</v>
      </c>
    </row>
    <row r="101" spans="2:16" ht="32.25" customHeight="1" thickBot="1" x14ac:dyDescent="0.4">
      <c r="B101" s="288" t="s">
        <v>49</v>
      </c>
      <c r="C101" s="289"/>
      <c r="D101" s="289"/>
      <c r="E101" s="289"/>
      <c r="F101" s="289"/>
      <c r="G101" s="289"/>
      <c r="H101" s="289"/>
      <c r="I101" s="289"/>
      <c r="J101" s="289"/>
      <c r="K101" s="289"/>
      <c r="L101" s="290"/>
      <c r="M101" s="213">
        <f>SUM(M99:M100)</f>
        <v>123666.55</v>
      </c>
      <c r="N101" s="200">
        <f>SUM(N99:N100)</f>
        <v>247500</v>
      </c>
      <c r="O101" s="200">
        <f t="shared" ref="O101:P101" si="8">SUM(O99:O100)</f>
        <v>123666.55</v>
      </c>
      <c r="P101" s="200">
        <f t="shared" si="8"/>
        <v>371166.55</v>
      </c>
    </row>
    <row r="102" spans="2:16" ht="32.25" customHeight="1" thickBot="1" x14ac:dyDescent="0.4">
      <c r="B102" s="390" t="s">
        <v>65</v>
      </c>
      <c r="C102" s="391"/>
      <c r="D102" s="391"/>
      <c r="E102" s="391"/>
      <c r="F102" s="391"/>
      <c r="G102" s="391"/>
      <c r="H102" s="391"/>
      <c r="I102" s="391"/>
      <c r="J102" s="391"/>
      <c r="K102" s="391"/>
      <c r="L102" s="391"/>
      <c r="M102" s="202">
        <f>SUM(M91,M101)</f>
        <v>248666.55</v>
      </c>
      <c r="N102" s="200">
        <f>N91+N101</f>
        <v>622499.99999999988</v>
      </c>
      <c r="O102" s="200">
        <f t="shared" ref="O102:P102" si="9">O91+O101</f>
        <v>248666.55</v>
      </c>
      <c r="P102" s="200">
        <f t="shared" si="9"/>
        <v>871166.54999999993</v>
      </c>
    </row>
    <row r="103" spans="2:16" ht="27.75" customHeight="1" thickBot="1" x14ac:dyDescent="0.4">
      <c r="B103" s="360" t="s">
        <v>111</v>
      </c>
      <c r="C103" s="361"/>
      <c r="D103" s="361"/>
      <c r="E103" s="361"/>
      <c r="F103" s="361"/>
      <c r="G103" s="361"/>
      <c r="H103" s="361"/>
      <c r="I103" s="361"/>
      <c r="J103" s="361"/>
      <c r="K103" s="361"/>
      <c r="L103" s="361"/>
      <c r="M103" s="362"/>
    </row>
    <row r="104" spans="2:16" ht="24.75" customHeight="1" thickBot="1" x14ac:dyDescent="0.4">
      <c r="B104" s="277" t="s">
        <v>14</v>
      </c>
      <c r="C104" s="314"/>
      <c r="D104" s="277" t="s">
        <v>12</v>
      </c>
      <c r="E104" s="278"/>
      <c r="F104" s="278"/>
      <c r="G104" s="278"/>
      <c r="H104" s="278"/>
      <c r="I104" s="281" t="s">
        <v>13</v>
      </c>
      <c r="J104" s="282"/>
      <c r="K104" s="282"/>
      <c r="L104" s="282"/>
      <c r="M104" s="283"/>
    </row>
    <row r="105" spans="2:16" ht="21" customHeight="1" thickBot="1" x14ac:dyDescent="0.4">
      <c r="B105" s="279"/>
      <c r="C105" s="363"/>
      <c r="D105" s="279"/>
      <c r="E105" s="280"/>
      <c r="F105" s="280"/>
      <c r="G105" s="280"/>
      <c r="H105" s="280"/>
      <c r="I105" s="189" t="s">
        <v>24</v>
      </c>
      <c r="J105" s="284" t="s">
        <v>10</v>
      </c>
      <c r="K105" s="284"/>
      <c r="L105" s="284"/>
      <c r="M105" s="285"/>
    </row>
    <row r="106" spans="2:16" ht="40.5" customHeight="1" x14ac:dyDescent="0.35">
      <c r="B106" s="340" t="s">
        <v>59</v>
      </c>
      <c r="C106" s="341"/>
      <c r="D106" s="435">
        <v>0</v>
      </c>
      <c r="E106" s="436"/>
      <c r="F106" s="436"/>
      <c r="G106" s="436"/>
      <c r="H106" s="436"/>
      <c r="I106" s="122">
        <v>0</v>
      </c>
      <c r="J106" s="345" t="s">
        <v>81</v>
      </c>
      <c r="K106" s="345"/>
      <c r="L106" s="345"/>
      <c r="M106" s="346"/>
    </row>
    <row r="107" spans="2:16" ht="51.75" customHeight="1" x14ac:dyDescent="0.35">
      <c r="B107" s="437" t="s">
        <v>112</v>
      </c>
      <c r="C107" s="438"/>
      <c r="D107" s="439">
        <v>0</v>
      </c>
      <c r="E107" s="440"/>
      <c r="F107" s="440"/>
      <c r="G107" s="440"/>
      <c r="H107" s="440"/>
      <c r="I107" s="49">
        <v>3</v>
      </c>
      <c r="J107" s="300" t="s">
        <v>113</v>
      </c>
      <c r="K107" s="300"/>
      <c r="L107" s="300"/>
      <c r="M107" s="301"/>
    </row>
    <row r="108" spans="2:16" ht="51.75" customHeight="1" thickBot="1" x14ac:dyDescent="0.4">
      <c r="B108" s="437" t="s">
        <v>179</v>
      </c>
      <c r="C108" s="438"/>
      <c r="D108" s="439">
        <v>0</v>
      </c>
      <c r="E108" s="440"/>
      <c r="F108" s="440"/>
      <c r="G108" s="440"/>
      <c r="H108" s="440"/>
      <c r="I108" s="49">
        <v>60</v>
      </c>
      <c r="J108" s="300" t="s">
        <v>180</v>
      </c>
      <c r="K108" s="300"/>
      <c r="L108" s="300"/>
      <c r="M108" s="301"/>
    </row>
    <row r="109" spans="2:16" ht="36.75" customHeight="1" thickBot="1" x14ac:dyDescent="0.4">
      <c r="B109" s="365" t="s">
        <v>15</v>
      </c>
      <c r="C109" s="366"/>
      <c r="D109" s="366"/>
      <c r="E109" s="366"/>
      <c r="F109" s="366"/>
      <c r="G109" s="366"/>
      <c r="H109" s="366"/>
      <c r="I109" s="366"/>
      <c r="J109" s="366"/>
      <c r="K109" s="366"/>
      <c r="L109" s="366"/>
      <c r="M109" s="367"/>
    </row>
    <row r="110" spans="2:16" ht="42" customHeight="1" thickBot="1" x14ac:dyDescent="0.4">
      <c r="B110" s="291" t="s">
        <v>114</v>
      </c>
      <c r="C110" s="292"/>
      <c r="D110" s="292"/>
      <c r="E110" s="292"/>
      <c r="F110" s="292"/>
      <c r="G110" s="292"/>
      <c r="H110" s="292"/>
      <c r="I110" s="292"/>
      <c r="J110" s="292"/>
      <c r="K110" s="292"/>
      <c r="L110" s="292"/>
      <c r="M110" s="293"/>
    </row>
    <row r="111" spans="2:16" ht="27" customHeight="1" thickBot="1" x14ac:dyDescent="0.4">
      <c r="B111" s="242" t="s">
        <v>16</v>
      </c>
      <c r="C111" s="294"/>
      <c r="D111" s="242" t="s">
        <v>12</v>
      </c>
      <c r="E111" s="243"/>
      <c r="F111" s="243"/>
      <c r="G111" s="243"/>
      <c r="H111" s="244"/>
      <c r="I111" s="281" t="s">
        <v>13</v>
      </c>
      <c r="J111" s="282"/>
      <c r="K111" s="282"/>
      <c r="L111" s="282"/>
      <c r="M111" s="283"/>
    </row>
    <row r="112" spans="2:16" ht="19.5" customHeight="1" thickBot="1" x14ac:dyDescent="0.4">
      <c r="B112" s="295"/>
      <c r="C112" s="296"/>
      <c r="D112" s="295"/>
      <c r="E112" s="245"/>
      <c r="F112" s="245"/>
      <c r="G112" s="245"/>
      <c r="H112" s="246"/>
      <c r="I112" s="181" t="s">
        <v>24</v>
      </c>
      <c r="J112" s="245" t="s">
        <v>10</v>
      </c>
      <c r="K112" s="245"/>
      <c r="L112" s="245"/>
      <c r="M112" s="246"/>
    </row>
    <row r="113" spans="2:16" ht="57.75" customHeight="1" x14ac:dyDescent="0.35">
      <c r="B113" s="446" t="s">
        <v>115</v>
      </c>
      <c r="C113" s="447"/>
      <c r="D113" s="371" t="s">
        <v>116</v>
      </c>
      <c r="E113" s="371"/>
      <c r="F113" s="371"/>
      <c r="G113" s="371"/>
      <c r="H113" s="371"/>
      <c r="I113" s="183">
        <v>0</v>
      </c>
      <c r="J113" s="398" t="s">
        <v>126</v>
      </c>
      <c r="K113" s="398"/>
      <c r="L113" s="398"/>
      <c r="M113" s="399"/>
    </row>
    <row r="114" spans="2:16" ht="44.25" customHeight="1" x14ac:dyDescent="0.35">
      <c r="B114" s="441" t="s">
        <v>117</v>
      </c>
      <c r="C114" s="442"/>
      <c r="D114" s="443" t="s">
        <v>116</v>
      </c>
      <c r="E114" s="443"/>
      <c r="F114" s="443"/>
      <c r="G114" s="443"/>
      <c r="H114" s="443"/>
      <c r="I114" s="193" t="s">
        <v>118</v>
      </c>
      <c r="J114" s="298" t="s">
        <v>119</v>
      </c>
      <c r="K114" s="298"/>
      <c r="L114" s="298"/>
      <c r="M114" s="412"/>
    </row>
    <row r="115" spans="2:16" ht="51.75" customHeight="1" thickBot="1" x14ac:dyDescent="0.4">
      <c r="B115" s="444" t="s">
        <v>120</v>
      </c>
      <c r="C115" s="445"/>
      <c r="D115" s="274" t="s">
        <v>116</v>
      </c>
      <c r="E115" s="274"/>
      <c r="F115" s="274"/>
      <c r="G115" s="274"/>
      <c r="H115" s="274"/>
      <c r="I115" s="191" t="s">
        <v>118</v>
      </c>
      <c r="J115" s="275" t="s">
        <v>121</v>
      </c>
      <c r="K115" s="275"/>
      <c r="L115" s="275"/>
      <c r="M115" s="276"/>
    </row>
    <row r="116" spans="2:16" ht="26.25" customHeight="1" thickBot="1" x14ac:dyDescent="0.4">
      <c r="B116" s="176" t="s">
        <v>0</v>
      </c>
      <c r="C116" s="176" t="s">
        <v>22</v>
      </c>
      <c r="D116" s="247" t="s">
        <v>1</v>
      </c>
      <c r="E116" s="248"/>
      <c r="F116" s="248"/>
      <c r="G116" s="249"/>
      <c r="H116" s="250" t="s">
        <v>23</v>
      </c>
      <c r="I116" s="247" t="s">
        <v>2</v>
      </c>
      <c r="J116" s="248"/>
      <c r="K116" s="248"/>
      <c r="L116" s="248"/>
      <c r="M116" s="249"/>
    </row>
    <row r="117" spans="2:16" ht="54.75" customHeight="1" thickBot="1" x14ac:dyDescent="0.4">
      <c r="B117" s="50" t="s">
        <v>21</v>
      </c>
      <c r="C117" s="51" t="s">
        <v>25</v>
      </c>
      <c r="D117" s="51" t="s">
        <v>3</v>
      </c>
      <c r="E117" s="51" t="s">
        <v>4</v>
      </c>
      <c r="F117" s="51" t="s">
        <v>5</v>
      </c>
      <c r="G117" s="51" t="s">
        <v>6</v>
      </c>
      <c r="H117" s="247"/>
      <c r="I117" s="51" t="s">
        <v>7</v>
      </c>
      <c r="J117" s="51" t="s">
        <v>8</v>
      </c>
      <c r="K117" s="51" t="s">
        <v>9</v>
      </c>
      <c r="L117" s="51" t="s">
        <v>10</v>
      </c>
      <c r="M117" s="50" t="s">
        <v>11</v>
      </c>
      <c r="N117" s="128">
        <v>2020</v>
      </c>
      <c r="O117" s="128">
        <v>2021</v>
      </c>
      <c r="P117" s="128" t="s">
        <v>185</v>
      </c>
    </row>
    <row r="118" spans="2:16" ht="29.25" customHeight="1" x14ac:dyDescent="0.35">
      <c r="B118" s="260" t="s">
        <v>176</v>
      </c>
      <c r="C118" s="450" t="s">
        <v>198</v>
      </c>
      <c r="D118" s="489"/>
      <c r="E118" s="266"/>
      <c r="F118" s="504"/>
      <c r="G118" s="506"/>
      <c r="H118" s="251" t="s">
        <v>168</v>
      </c>
      <c r="I118" s="253">
        <v>30000</v>
      </c>
      <c r="J118" s="255">
        <v>11363</v>
      </c>
      <c r="K118" s="234">
        <v>72605</v>
      </c>
      <c r="L118" s="236" t="s">
        <v>157</v>
      </c>
      <c r="M118" s="238">
        <v>0</v>
      </c>
      <c r="N118" s="232">
        <v>80000</v>
      </c>
      <c r="O118" s="232">
        <v>0</v>
      </c>
      <c r="P118" s="232">
        <f>SUM(N118:O119)</f>
        <v>80000</v>
      </c>
    </row>
    <row r="119" spans="2:16" ht="219.65" customHeight="1" thickBot="1" x14ac:dyDescent="0.4">
      <c r="B119" s="261"/>
      <c r="C119" s="451"/>
      <c r="D119" s="490"/>
      <c r="E119" s="267"/>
      <c r="F119" s="505"/>
      <c r="G119" s="507"/>
      <c r="H119" s="252"/>
      <c r="I119" s="254"/>
      <c r="J119" s="237"/>
      <c r="K119" s="235"/>
      <c r="L119" s="237"/>
      <c r="M119" s="239"/>
      <c r="N119" s="233"/>
      <c r="O119" s="233"/>
      <c r="P119" s="233"/>
    </row>
    <row r="120" spans="2:16" ht="36.75" customHeight="1" thickBot="1" x14ac:dyDescent="0.4">
      <c r="B120" s="311" t="s">
        <v>122</v>
      </c>
      <c r="C120" s="408"/>
      <c r="D120" s="408"/>
      <c r="E120" s="408"/>
      <c r="F120" s="408"/>
      <c r="G120" s="408"/>
      <c r="H120" s="408"/>
      <c r="I120" s="408"/>
      <c r="J120" s="408"/>
      <c r="K120" s="408"/>
      <c r="L120" s="409"/>
      <c r="M120" s="214">
        <f>SUM(M118:M119)</f>
        <v>0</v>
      </c>
      <c r="N120" s="200">
        <f>SUM(N118)</f>
        <v>80000</v>
      </c>
      <c r="O120" s="200">
        <f t="shared" ref="O120:P120" si="10">SUM(O118)</f>
        <v>0</v>
      </c>
      <c r="P120" s="200">
        <f t="shared" si="10"/>
        <v>80000</v>
      </c>
    </row>
    <row r="121" spans="2:16" ht="36.75" customHeight="1" thickBot="1" x14ac:dyDescent="0.4">
      <c r="B121" s="291" t="s">
        <v>123</v>
      </c>
      <c r="C121" s="292"/>
      <c r="D121" s="292"/>
      <c r="E121" s="292"/>
      <c r="F121" s="292"/>
      <c r="G121" s="292"/>
      <c r="H121" s="292"/>
      <c r="I121" s="292"/>
      <c r="J121" s="292"/>
      <c r="K121" s="292"/>
      <c r="L121" s="292"/>
      <c r="M121" s="293"/>
    </row>
    <row r="122" spans="2:16" ht="16" thickBot="1" x14ac:dyDescent="0.4">
      <c r="B122" s="242" t="s">
        <v>16</v>
      </c>
      <c r="C122" s="294"/>
      <c r="D122" s="242" t="s">
        <v>12</v>
      </c>
      <c r="E122" s="243"/>
      <c r="F122" s="243"/>
      <c r="G122" s="243"/>
      <c r="H122" s="244"/>
      <c r="I122" s="281" t="s">
        <v>13</v>
      </c>
      <c r="J122" s="282"/>
      <c r="K122" s="282"/>
      <c r="L122" s="282"/>
      <c r="M122" s="283"/>
    </row>
    <row r="123" spans="2:16" ht="26.25" customHeight="1" thickBot="1" x14ac:dyDescent="0.4">
      <c r="B123" s="295"/>
      <c r="C123" s="296"/>
      <c r="D123" s="295"/>
      <c r="E123" s="245"/>
      <c r="F123" s="245"/>
      <c r="G123" s="245"/>
      <c r="H123" s="246"/>
      <c r="I123" s="181" t="s">
        <v>24</v>
      </c>
      <c r="J123" s="245" t="s">
        <v>10</v>
      </c>
      <c r="K123" s="245"/>
      <c r="L123" s="245"/>
      <c r="M123" s="246"/>
    </row>
    <row r="124" spans="2:16" ht="41.25" customHeight="1" x14ac:dyDescent="0.35">
      <c r="B124" s="446" t="s">
        <v>124</v>
      </c>
      <c r="C124" s="447"/>
      <c r="D124" s="371">
        <v>0</v>
      </c>
      <c r="E124" s="371"/>
      <c r="F124" s="371"/>
      <c r="G124" s="371"/>
      <c r="H124" s="371"/>
      <c r="I124" s="183">
        <v>0</v>
      </c>
      <c r="J124" s="398" t="s">
        <v>125</v>
      </c>
      <c r="K124" s="398"/>
      <c r="L124" s="398"/>
      <c r="M124" s="399"/>
    </row>
    <row r="125" spans="2:16" ht="62.25" customHeight="1" x14ac:dyDescent="0.35">
      <c r="B125" s="452" t="s">
        <v>127</v>
      </c>
      <c r="C125" s="453"/>
      <c r="D125" s="443">
        <v>0</v>
      </c>
      <c r="E125" s="443"/>
      <c r="F125" s="443"/>
      <c r="G125" s="443"/>
      <c r="H125" s="443"/>
      <c r="I125" s="193">
        <v>600</v>
      </c>
      <c r="J125" s="300" t="s">
        <v>128</v>
      </c>
      <c r="K125" s="300"/>
      <c r="L125" s="300"/>
      <c r="M125" s="301"/>
    </row>
    <row r="126" spans="2:16" ht="36.75" customHeight="1" thickBot="1" x14ac:dyDescent="0.4">
      <c r="B126" s="176" t="s">
        <v>0</v>
      </c>
      <c r="C126" s="176" t="s">
        <v>22</v>
      </c>
      <c r="D126" s="247" t="s">
        <v>1</v>
      </c>
      <c r="E126" s="248"/>
      <c r="F126" s="248"/>
      <c r="G126" s="249"/>
      <c r="H126" s="250" t="s">
        <v>23</v>
      </c>
      <c r="I126" s="247" t="s">
        <v>2</v>
      </c>
      <c r="J126" s="248"/>
      <c r="K126" s="248"/>
      <c r="L126" s="248"/>
      <c r="M126" s="249"/>
    </row>
    <row r="127" spans="2:16" ht="62.25" customHeight="1" thickBot="1" x14ac:dyDescent="0.4">
      <c r="B127" s="50" t="s">
        <v>21</v>
      </c>
      <c r="C127" s="51" t="s">
        <v>25</v>
      </c>
      <c r="D127" s="51" t="s">
        <v>3</v>
      </c>
      <c r="E127" s="51" t="s">
        <v>4</v>
      </c>
      <c r="F127" s="51" t="s">
        <v>5</v>
      </c>
      <c r="G127" s="51" t="s">
        <v>6</v>
      </c>
      <c r="H127" s="247"/>
      <c r="I127" s="51" t="s">
        <v>7</v>
      </c>
      <c r="J127" s="51" t="s">
        <v>8</v>
      </c>
      <c r="K127" s="51" t="s">
        <v>9</v>
      </c>
      <c r="L127" s="51" t="s">
        <v>10</v>
      </c>
      <c r="M127" s="50" t="s">
        <v>11</v>
      </c>
      <c r="N127" s="128">
        <v>2020</v>
      </c>
      <c r="O127" s="128">
        <v>2021</v>
      </c>
      <c r="P127" s="128" t="s">
        <v>185</v>
      </c>
    </row>
    <row r="128" spans="2:16" ht="36.75" customHeight="1" x14ac:dyDescent="0.35">
      <c r="B128" s="502" t="s">
        <v>194</v>
      </c>
      <c r="C128" s="450" t="s">
        <v>197</v>
      </c>
      <c r="D128" s="489"/>
      <c r="E128" s="266"/>
      <c r="F128" s="504"/>
      <c r="G128" s="506"/>
      <c r="H128" s="251" t="s">
        <v>167</v>
      </c>
      <c r="I128" s="253">
        <v>30000</v>
      </c>
      <c r="J128" s="255">
        <v>11363</v>
      </c>
      <c r="K128" s="177">
        <v>72605</v>
      </c>
      <c r="L128" s="182" t="s">
        <v>157</v>
      </c>
      <c r="M128" s="215">
        <v>25000</v>
      </c>
      <c r="N128" s="200">
        <v>75000</v>
      </c>
      <c r="O128" s="200">
        <v>25000</v>
      </c>
      <c r="P128" s="200">
        <f>SUM(N128:O128)</f>
        <v>100000</v>
      </c>
    </row>
    <row r="129" spans="2:16" ht="175" customHeight="1" thickBot="1" x14ac:dyDescent="0.4">
      <c r="B129" s="503"/>
      <c r="C129" s="451"/>
      <c r="D129" s="490"/>
      <c r="E129" s="267"/>
      <c r="F129" s="505"/>
      <c r="G129" s="507"/>
      <c r="H129" s="252"/>
      <c r="I129" s="254"/>
      <c r="J129" s="237"/>
      <c r="K129" s="177">
        <v>72605</v>
      </c>
      <c r="L129" s="182" t="s">
        <v>157</v>
      </c>
      <c r="M129" s="216">
        <v>0</v>
      </c>
      <c r="N129" s="200">
        <v>20000</v>
      </c>
      <c r="O129" s="200">
        <v>0</v>
      </c>
      <c r="P129" s="200">
        <f>SUM(N129:O129)</f>
        <v>20000</v>
      </c>
    </row>
    <row r="130" spans="2:16" ht="36.75" customHeight="1" thickBot="1" x14ac:dyDescent="0.4">
      <c r="B130" s="311" t="s">
        <v>50</v>
      </c>
      <c r="C130" s="408"/>
      <c r="D130" s="408"/>
      <c r="E130" s="408"/>
      <c r="F130" s="408"/>
      <c r="G130" s="408"/>
      <c r="H130" s="408"/>
      <c r="I130" s="408"/>
      <c r="J130" s="408"/>
      <c r="K130" s="408"/>
      <c r="L130" s="409"/>
      <c r="M130" s="214">
        <f>SUM(M128:M129)</f>
        <v>25000</v>
      </c>
      <c r="N130" s="200">
        <f>SUM(N128:N129)</f>
        <v>95000</v>
      </c>
      <c r="O130" s="200">
        <f t="shared" ref="O130:P130" si="11">SUM(O128:O129)</f>
        <v>25000</v>
      </c>
      <c r="P130" s="200">
        <f t="shared" si="11"/>
        <v>120000</v>
      </c>
    </row>
    <row r="131" spans="2:16" ht="28.5" customHeight="1" thickBot="1" x14ac:dyDescent="0.4">
      <c r="B131" s="448" t="s">
        <v>66</v>
      </c>
      <c r="C131" s="449"/>
      <c r="D131" s="449"/>
      <c r="E131" s="449"/>
      <c r="F131" s="449"/>
      <c r="G131" s="449"/>
      <c r="H131" s="449"/>
      <c r="I131" s="449"/>
      <c r="J131" s="449"/>
      <c r="K131" s="449"/>
      <c r="L131" s="449"/>
      <c r="M131" s="217">
        <f>SUM(M120)+M130</f>
        <v>25000</v>
      </c>
      <c r="N131" s="200">
        <f>N130+N120</f>
        <v>175000</v>
      </c>
      <c r="O131" s="200">
        <f t="shared" ref="O131:P131" si="12">O130+O120</f>
        <v>25000</v>
      </c>
      <c r="P131" s="200">
        <f t="shared" si="12"/>
        <v>200000</v>
      </c>
    </row>
    <row r="132" spans="2:16" ht="27" customHeight="1" thickBot="1" x14ac:dyDescent="0.4">
      <c r="B132" s="291" t="s">
        <v>51</v>
      </c>
      <c r="C132" s="292"/>
      <c r="D132" s="292"/>
      <c r="E132" s="292"/>
      <c r="F132" s="292"/>
      <c r="G132" s="292"/>
      <c r="H132" s="292"/>
      <c r="I132" s="292"/>
      <c r="J132" s="292"/>
      <c r="K132" s="292"/>
      <c r="L132" s="292"/>
      <c r="M132" s="293"/>
    </row>
    <row r="133" spans="2:16" ht="25.5" customHeight="1" x14ac:dyDescent="0.35">
      <c r="B133" s="242" t="s">
        <v>14</v>
      </c>
      <c r="C133" s="243"/>
      <c r="D133" s="243" t="s">
        <v>12</v>
      </c>
      <c r="E133" s="243"/>
      <c r="F133" s="243"/>
      <c r="G133" s="243"/>
      <c r="H133" s="243"/>
      <c r="I133" s="243" t="s">
        <v>13</v>
      </c>
      <c r="J133" s="243"/>
      <c r="K133" s="243"/>
      <c r="L133" s="243"/>
      <c r="M133" s="244"/>
    </row>
    <row r="134" spans="2:16" ht="24" customHeight="1" thickBot="1" x14ac:dyDescent="0.4">
      <c r="B134" s="417"/>
      <c r="C134" s="284"/>
      <c r="D134" s="284"/>
      <c r="E134" s="284"/>
      <c r="F134" s="284"/>
      <c r="G134" s="284"/>
      <c r="H134" s="284"/>
      <c r="I134" s="190" t="s">
        <v>24</v>
      </c>
      <c r="J134" s="284" t="s">
        <v>10</v>
      </c>
      <c r="K134" s="284"/>
      <c r="L134" s="284"/>
      <c r="M134" s="285"/>
    </row>
    <row r="135" spans="2:16" ht="38.25" customHeight="1" thickBot="1" x14ac:dyDescent="0.4">
      <c r="B135" s="454" t="s">
        <v>129</v>
      </c>
      <c r="C135" s="455"/>
      <c r="D135" s="456">
        <v>0</v>
      </c>
      <c r="E135" s="457"/>
      <c r="F135" s="457"/>
      <c r="G135" s="457"/>
      <c r="H135" s="457"/>
      <c r="I135" s="100">
        <v>8</v>
      </c>
      <c r="J135" s="387" t="s">
        <v>130</v>
      </c>
      <c r="K135" s="388"/>
      <c r="L135" s="388"/>
      <c r="M135" s="389"/>
    </row>
    <row r="136" spans="2:16" ht="26.25" customHeight="1" thickBot="1" x14ac:dyDescent="0.4">
      <c r="B136" s="365" t="s">
        <v>15</v>
      </c>
      <c r="C136" s="366"/>
      <c r="D136" s="366"/>
      <c r="E136" s="366"/>
      <c r="F136" s="366"/>
      <c r="G136" s="366"/>
      <c r="H136" s="366"/>
      <c r="I136" s="366"/>
      <c r="J136" s="366"/>
      <c r="K136" s="366"/>
      <c r="L136" s="366"/>
      <c r="M136" s="367"/>
    </row>
    <row r="137" spans="2:16" ht="36.75" customHeight="1" thickBot="1" x14ac:dyDescent="0.4">
      <c r="B137" s="291" t="s">
        <v>53</v>
      </c>
      <c r="C137" s="292"/>
      <c r="D137" s="292"/>
      <c r="E137" s="292"/>
      <c r="F137" s="292"/>
      <c r="G137" s="292"/>
      <c r="H137" s="292"/>
      <c r="I137" s="292"/>
      <c r="J137" s="292"/>
      <c r="K137" s="292"/>
      <c r="L137" s="292"/>
      <c r="M137" s="293"/>
    </row>
    <row r="138" spans="2:16" ht="27" customHeight="1" x14ac:dyDescent="0.35">
      <c r="B138" s="242" t="s">
        <v>16</v>
      </c>
      <c r="C138" s="294"/>
      <c r="D138" s="242" t="s">
        <v>12</v>
      </c>
      <c r="E138" s="243"/>
      <c r="F138" s="243"/>
      <c r="G138" s="243"/>
      <c r="H138" s="294"/>
      <c r="I138" s="242" t="s">
        <v>17</v>
      </c>
      <c r="J138" s="243"/>
      <c r="K138" s="243"/>
      <c r="L138" s="243"/>
      <c r="M138" s="244"/>
    </row>
    <row r="139" spans="2:16" ht="30.75" customHeight="1" thickBot="1" x14ac:dyDescent="0.4">
      <c r="B139" s="295"/>
      <c r="C139" s="296"/>
      <c r="D139" s="295"/>
      <c r="E139" s="245"/>
      <c r="F139" s="245"/>
      <c r="G139" s="245"/>
      <c r="H139" s="296"/>
      <c r="I139" s="181" t="s">
        <v>24</v>
      </c>
      <c r="J139" s="245" t="s">
        <v>10</v>
      </c>
      <c r="K139" s="245"/>
      <c r="L139" s="245"/>
      <c r="M139" s="246"/>
    </row>
    <row r="140" spans="2:16" ht="42.75" customHeight="1" x14ac:dyDescent="0.35">
      <c r="B140" s="461" t="s">
        <v>131</v>
      </c>
      <c r="C140" s="462"/>
      <c r="D140" s="463">
        <v>0</v>
      </c>
      <c r="E140" s="463"/>
      <c r="F140" s="463"/>
      <c r="G140" s="463"/>
      <c r="H140" s="463"/>
      <c r="I140" s="102">
        <v>8</v>
      </c>
      <c r="J140" s="462" t="s">
        <v>132</v>
      </c>
      <c r="K140" s="462"/>
      <c r="L140" s="462"/>
      <c r="M140" s="464"/>
    </row>
    <row r="141" spans="2:16" ht="33.75" customHeight="1" x14ac:dyDescent="0.35">
      <c r="B141" s="458" t="s">
        <v>173</v>
      </c>
      <c r="C141" s="300"/>
      <c r="D141" s="299">
        <v>0</v>
      </c>
      <c r="E141" s="299"/>
      <c r="F141" s="299"/>
      <c r="G141" s="299"/>
      <c r="H141" s="299"/>
      <c r="I141" s="101">
        <v>10</v>
      </c>
      <c r="J141" s="300" t="s">
        <v>174</v>
      </c>
      <c r="K141" s="465"/>
      <c r="L141" s="465"/>
      <c r="M141" s="466"/>
    </row>
    <row r="142" spans="2:16" ht="30.75" customHeight="1" x14ac:dyDescent="0.35">
      <c r="B142" s="458" t="s">
        <v>133</v>
      </c>
      <c r="C142" s="300"/>
      <c r="D142" s="299">
        <v>0</v>
      </c>
      <c r="E142" s="299"/>
      <c r="F142" s="299"/>
      <c r="G142" s="299"/>
      <c r="H142" s="299"/>
      <c r="I142" s="101">
        <v>4</v>
      </c>
      <c r="J142" s="300" t="s">
        <v>134</v>
      </c>
      <c r="K142" s="300"/>
      <c r="L142" s="300"/>
      <c r="M142" s="301"/>
    </row>
    <row r="143" spans="2:16" ht="39.75" customHeight="1" thickBot="1" x14ac:dyDescent="0.4">
      <c r="B143" s="272"/>
      <c r="C143" s="273"/>
      <c r="D143" s="459"/>
      <c r="E143" s="459"/>
      <c r="F143" s="459"/>
      <c r="G143" s="459"/>
      <c r="H143" s="459"/>
      <c r="I143" s="103"/>
      <c r="J143" s="406"/>
      <c r="K143" s="406"/>
      <c r="L143" s="406"/>
      <c r="M143" s="460"/>
    </row>
    <row r="144" spans="2:16" ht="27" customHeight="1" thickBot="1" x14ac:dyDescent="0.4">
      <c r="B144" s="176" t="s">
        <v>0</v>
      </c>
      <c r="C144" s="176" t="s">
        <v>22</v>
      </c>
      <c r="D144" s="247" t="s">
        <v>1</v>
      </c>
      <c r="E144" s="248"/>
      <c r="F144" s="248"/>
      <c r="G144" s="249"/>
      <c r="H144" s="250" t="s">
        <v>23</v>
      </c>
      <c r="I144" s="247" t="s">
        <v>2</v>
      </c>
      <c r="J144" s="248"/>
      <c r="K144" s="248"/>
      <c r="L144" s="248"/>
      <c r="M144" s="249"/>
    </row>
    <row r="145" spans="2:16" ht="47" thickBot="1" x14ac:dyDescent="0.4">
      <c r="B145" s="8" t="s">
        <v>21</v>
      </c>
      <c r="C145" s="9" t="s">
        <v>25</v>
      </c>
      <c r="D145" s="9" t="s">
        <v>3</v>
      </c>
      <c r="E145" s="9" t="s">
        <v>4</v>
      </c>
      <c r="F145" s="9" t="s">
        <v>5</v>
      </c>
      <c r="G145" s="9" t="s">
        <v>6</v>
      </c>
      <c r="H145" s="250"/>
      <c r="I145" s="9" t="s">
        <v>7</v>
      </c>
      <c r="J145" s="9" t="s">
        <v>8</v>
      </c>
      <c r="K145" s="9" t="s">
        <v>9</v>
      </c>
      <c r="L145" s="9" t="s">
        <v>10</v>
      </c>
      <c r="M145" s="8" t="s">
        <v>11</v>
      </c>
      <c r="N145" s="128">
        <v>2020</v>
      </c>
      <c r="O145" s="128">
        <v>2021</v>
      </c>
      <c r="P145" s="128" t="s">
        <v>185</v>
      </c>
    </row>
    <row r="146" spans="2:16" ht="81.75" customHeight="1" x14ac:dyDescent="0.35">
      <c r="B146" s="482" t="s">
        <v>175</v>
      </c>
      <c r="C146" s="485" t="s">
        <v>195</v>
      </c>
      <c r="D146" s="493"/>
      <c r="E146" s="496"/>
      <c r="F146" s="496"/>
      <c r="G146" s="499"/>
      <c r="H146" s="492" t="s">
        <v>166</v>
      </c>
      <c r="I146" s="469">
        <v>30000</v>
      </c>
      <c r="J146" s="472">
        <v>11363</v>
      </c>
      <c r="K146" s="194">
        <v>71400</v>
      </c>
      <c r="L146" s="174" t="s">
        <v>163</v>
      </c>
      <c r="M146" s="218">
        <v>103696.07</v>
      </c>
      <c r="N146" s="221">
        <v>200000</v>
      </c>
      <c r="O146" s="221">
        <v>103696.07</v>
      </c>
      <c r="P146" s="221">
        <f>SUM(N146:O146)</f>
        <v>303696.07</v>
      </c>
    </row>
    <row r="147" spans="2:16" ht="81.75" customHeight="1" x14ac:dyDescent="0.35">
      <c r="B147" s="483"/>
      <c r="C147" s="486"/>
      <c r="D147" s="494"/>
      <c r="E147" s="497"/>
      <c r="F147" s="497"/>
      <c r="G147" s="500"/>
      <c r="H147" s="251"/>
      <c r="I147" s="470"/>
      <c r="J147" s="473"/>
      <c r="K147" s="195">
        <v>74200</v>
      </c>
      <c r="L147" s="174" t="s">
        <v>172</v>
      </c>
      <c r="M147" s="218">
        <v>2000</v>
      </c>
      <c r="N147" s="221">
        <v>18000</v>
      </c>
      <c r="O147" s="221">
        <v>2000</v>
      </c>
      <c r="P147" s="221">
        <f t="shared" ref="P147:P149" si="13">SUM(N147:O147)</f>
        <v>20000</v>
      </c>
    </row>
    <row r="148" spans="2:16" ht="40.5" customHeight="1" x14ac:dyDescent="0.35">
      <c r="B148" s="483"/>
      <c r="C148" s="486"/>
      <c r="D148" s="494"/>
      <c r="E148" s="497"/>
      <c r="F148" s="497"/>
      <c r="G148" s="500"/>
      <c r="H148" s="251"/>
      <c r="I148" s="470"/>
      <c r="J148" s="473"/>
      <c r="K148" s="58">
        <v>73100</v>
      </c>
      <c r="L148" s="174" t="s">
        <v>164</v>
      </c>
      <c r="M148" s="218">
        <v>6000</v>
      </c>
      <c r="N148" s="221">
        <f>19000</f>
        <v>19000</v>
      </c>
      <c r="O148" s="221">
        <v>6000</v>
      </c>
      <c r="P148" s="221">
        <f t="shared" si="13"/>
        <v>25000</v>
      </c>
    </row>
    <row r="149" spans="2:16" ht="199.5" customHeight="1" thickBot="1" x14ac:dyDescent="0.4">
      <c r="B149" s="484"/>
      <c r="C149" s="487"/>
      <c r="D149" s="495"/>
      <c r="E149" s="498"/>
      <c r="F149" s="498"/>
      <c r="G149" s="501"/>
      <c r="H149" s="252"/>
      <c r="I149" s="471"/>
      <c r="J149" s="474"/>
      <c r="K149" s="62">
        <v>74500</v>
      </c>
      <c r="L149" s="168" t="s">
        <v>165</v>
      </c>
      <c r="M149" s="219">
        <v>10000</v>
      </c>
      <c r="N149" s="221">
        <v>15000</v>
      </c>
      <c r="O149" s="221">
        <v>10000</v>
      </c>
      <c r="P149" s="221">
        <f t="shared" si="13"/>
        <v>25000</v>
      </c>
    </row>
    <row r="150" spans="2:16" ht="24" customHeight="1" thickBot="1" x14ac:dyDescent="0.4">
      <c r="B150" s="475" t="s">
        <v>52</v>
      </c>
      <c r="C150" s="476"/>
      <c r="D150" s="476"/>
      <c r="E150" s="476"/>
      <c r="F150" s="476"/>
      <c r="G150" s="476"/>
      <c r="H150" s="476"/>
      <c r="I150" s="476"/>
      <c r="J150" s="476"/>
      <c r="K150" s="476"/>
      <c r="L150" s="477"/>
      <c r="M150" s="220">
        <f>SUM(M146:M149)</f>
        <v>121696.07</v>
      </c>
      <c r="N150" s="225">
        <f>SUM(N146:N149)</f>
        <v>252000</v>
      </c>
      <c r="O150" s="225">
        <f t="shared" ref="O150:P150" si="14">SUM(O146:O149)</f>
        <v>121696.07</v>
      </c>
      <c r="P150" s="225">
        <f t="shared" si="14"/>
        <v>373696.07</v>
      </c>
    </row>
    <row r="151" spans="2:16" ht="28.5" customHeight="1" thickBot="1" x14ac:dyDescent="0.4">
      <c r="B151" s="390"/>
      <c r="C151" s="391"/>
      <c r="D151" s="391"/>
      <c r="E151" s="391"/>
      <c r="F151" s="391"/>
      <c r="G151" s="391"/>
      <c r="H151" s="391"/>
      <c r="I151" s="391"/>
      <c r="J151" s="391"/>
      <c r="K151" s="391"/>
      <c r="L151" s="391"/>
      <c r="M151" s="202">
        <f>SUM(M150)</f>
        <v>121696.07</v>
      </c>
      <c r="N151" s="200">
        <f>N150</f>
        <v>252000</v>
      </c>
      <c r="O151" s="200">
        <f t="shared" ref="O151:P151" si="15">O150</f>
        <v>121696.07</v>
      </c>
      <c r="P151" s="200">
        <f t="shared" si="15"/>
        <v>373696.07</v>
      </c>
    </row>
    <row r="152" spans="2:16" s="64" customFormat="1" ht="27.75" customHeight="1" x14ac:dyDescent="0.35">
      <c r="B152" s="478" t="s">
        <v>67</v>
      </c>
      <c r="C152" s="479"/>
      <c r="D152" s="479"/>
      <c r="E152" s="479"/>
      <c r="F152" s="479"/>
      <c r="G152" s="479"/>
      <c r="H152" s="479"/>
      <c r="I152" s="479"/>
      <c r="J152" s="479"/>
      <c r="K152" s="479"/>
      <c r="L152" s="479"/>
      <c r="M152" s="222">
        <f>SUM(M27,M64,M102,M131,M151)</f>
        <v>616908.77</v>
      </c>
      <c r="N152" s="226">
        <f>N151+N131+N102+N64</f>
        <v>1439166</v>
      </c>
      <c r="O152" s="226">
        <f t="shared" ref="O152:P152" si="16">O151+O131+O102+O64</f>
        <v>616908.77</v>
      </c>
      <c r="P152" s="226">
        <f t="shared" si="16"/>
        <v>2056074.77</v>
      </c>
    </row>
    <row r="153" spans="2:16" s="64" customFormat="1" ht="27.75" customHeight="1" x14ac:dyDescent="0.35">
      <c r="B153" s="480" t="s">
        <v>26</v>
      </c>
      <c r="C153" s="481"/>
      <c r="D153" s="481"/>
      <c r="E153" s="481"/>
      <c r="F153" s="481"/>
      <c r="G153" s="481"/>
      <c r="H153" s="481"/>
      <c r="I153" s="481"/>
      <c r="J153" s="481"/>
      <c r="K153" s="481"/>
      <c r="L153" s="481"/>
      <c r="M153" s="223">
        <f>M152*0.07</f>
        <v>43183.613900000004</v>
      </c>
      <c r="N153" s="226">
        <f>N152*0.07</f>
        <v>100741.62000000001</v>
      </c>
      <c r="O153" s="226">
        <f t="shared" ref="O153:P153" si="17">O152*0.07</f>
        <v>43183.613900000004</v>
      </c>
      <c r="P153" s="226">
        <f t="shared" si="17"/>
        <v>143925.23390000002</v>
      </c>
    </row>
    <row r="154" spans="2:16" s="64" customFormat="1" ht="27.75" customHeight="1" thickBot="1" x14ac:dyDescent="0.4">
      <c r="B154" s="467" t="s">
        <v>19</v>
      </c>
      <c r="C154" s="468"/>
      <c r="D154" s="468"/>
      <c r="E154" s="468"/>
      <c r="F154" s="468"/>
      <c r="G154" s="468"/>
      <c r="H154" s="468"/>
      <c r="I154" s="468"/>
      <c r="J154" s="468"/>
      <c r="K154" s="468"/>
      <c r="L154" s="468"/>
      <c r="M154" s="224">
        <f>SUM(M152:M153)</f>
        <v>660092.38390000002</v>
      </c>
      <c r="N154" s="226">
        <f>SUM(N152:N153)</f>
        <v>1539907.62</v>
      </c>
      <c r="O154" s="226">
        <f t="shared" ref="O154:P154" si="18">SUM(O152:O153)</f>
        <v>660092.38390000002</v>
      </c>
      <c r="P154" s="226">
        <f t="shared" si="18"/>
        <v>2200000.0038999999</v>
      </c>
    </row>
    <row r="156" spans="2:16" x14ac:dyDescent="0.35">
      <c r="N156" s="227"/>
    </row>
    <row r="157" spans="2:16" x14ac:dyDescent="0.35">
      <c r="N157" s="227"/>
    </row>
    <row r="158" spans="2:16" ht="16" thickBot="1" x14ac:dyDescent="0.4"/>
    <row r="159" spans="2:16" ht="20.5" thickBot="1" x14ac:dyDescent="0.45">
      <c r="L159" s="67" t="s">
        <v>188</v>
      </c>
      <c r="M159" s="68">
        <f>M154</f>
        <v>660092.38390000002</v>
      </c>
    </row>
  </sheetData>
  <mergeCells count="276">
    <mergeCell ref="B2:M2"/>
    <mergeCell ref="B3:M3"/>
    <mergeCell ref="B4:M4"/>
    <mergeCell ref="B5:M5"/>
    <mergeCell ref="B6:C6"/>
    <mergeCell ref="D6:M6"/>
    <mergeCell ref="B13:C13"/>
    <mergeCell ref="D13:H13"/>
    <mergeCell ref="J13:M13"/>
    <mergeCell ref="B14:C14"/>
    <mergeCell ref="D14:H14"/>
    <mergeCell ref="J14:M14"/>
    <mergeCell ref="B7:M7"/>
    <mergeCell ref="B8:M9"/>
    <mergeCell ref="B10:M10"/>
    <mergeCell ref="B11:C12"/>
    <mergeCell ref="D11:H12"/>
    <mergeCell ref="I11:M11"/>
    <mergeCell ref="J12:M12"/>
    <mergeCell ref="B15:C15"/>
    <mergeCell ref="D15:H15"/>
    <mergeCell ref="J15:M15"/>
    <mergeCell ref="B16:M16"/>
    <mergeCell ref="B17:M17"/>
    <mergeCell ref="B18:C19"/>
    <mergeCell ref="D18:H19"/>
    <mergeCell ref="I18:M18"/>
    <mergeCell ref="J19:M19"/>
    <mergeCell ref="B26:L26"/>
    <mergeCell ref="B27:L27"/>
    <mergeCell ref="B28:M28"/>
    <mergeCell ref="B29:C30"/>
    <mergeCell ref="D29:H30"/>
    <mergeCell ref="I29:M29"/>
    <mergeCell ref="J30:M30"/>
    <mergeCell ref="B20:C20"/>
    <mergeCell ref="D20:H20"/>
    <mergeCell ref="J20:M20"/>
    <mergeCell ref="B21:C25"/>
    <mergeCell ref="D21:H25"/>
    <mergeCell ref="J21:M21"/>
    <mergeCell ref="J22:M22"/>
    <mergeCell ref="J23:M23"/>
    <mergeCell ref="J24:M24"/>
    <mergeCell ref="J25:M25"/>
    <mergeCell ref="B36:C36"/>
    <mergeCell ref="D36:H36"/>
    <mergeCell ref="J36:M36"/>
    <mergeCell ref="B37:C37"/>
    <mergeCell ref="D37:H37"/>
    <mergeCell ref="J37:M37"/>
    <mergeCell ref="B31:C31"/>
    <mergeCell ref="D31:H31"/>
    <mergeCell ref="J31:M31"/>
    <mergeCell ref="B32:M32"/>
    <mergeCell ref="B33:M33"/>
    <mergeCell ref="B34:C35"/>
    <mergeCell ref="D34:H35"/>
    <mergeCell ref="I34:M34"/>
    <mergeCell ref="J35:M35"/>
    <mergeCell ref="D38:G38"/>
    <mergeCell ref="H38:H39"/>
    <mergeCell ref="I38:M38"/>
    <mergeCell ref="B41:L41"/>
    <mergeCell ref="B42:M42"/>
    <mergeCell ref="B43:C44"/>
    <mergeCell ref="D43:H44"/>
    <mergeCell ref="I43:M43"/>
    <mergeCell ref="J44:M44"/>
    <mergeCell ref="B47:C47"/>
    <mergeCell ref="D47:H47"/>
    <mergeCell ref="J47:M47"/>
    <mergeCell ref="B48:C48"/>
    <mergeCell ref="D48:H48"/>
    <mergeCell ref="J48:M48"/>
    <mergeCell ref="B45:C45"/>
    <mergeCell ref="D45:H45"/>
    <mergeCell ref="J45:M45"/>
    <mergeCell ref="B46:C46"/>
    <mergeCell ref="D46:H46"/>
    <mergeCell ref="J46:M46"/>
    <mergeCell ref="B55:C56"/>
    <mergeCell ref="D55:H56"/>
    <mergeCell ref="I55:M55"/>
    <mergeCell ref="J56:M56"/>
    <mergeCell ref="B57:C57"/>
    <mergeCell ref="D57:H57"/>
    <mergeCell ref="J57:M57"/>
    <mergeCell ref="D49:G49"/>
    <mergeCell ref="H49:H50"/>
    <mergeCell ref="I49:M49"/>
    <mergeCell ref="B51:B52"/>
    <mergeCell ref="B53:L53"/>
    <mergeCell ref="B54:M54"/>
    <mergeCell ref="B63:L63"/>
    <mergeCell ref="B64:L64"/>
    <mergeCell ref="B65:M65"/>
    <mergeCell ref="B66:C67"/>
    <mergeCell ref="D66:H67"/>
    <mergeCell ref="I66:M66"/>
    <mergeCell ref="J67:M67"/>
    <mergeCell ref="B58:C58"/>
    <mergeCell ref="D58:H58"/>
    <mergeCell ref="J58:M58"/>
    <mergeCell ref="D59:G59"/>
    <mergeCell ref="H59:H60"/>
    <mergeCell ref="I59:M59"/>
    <mergeCell ref="B70:M70"/>
    <mergeCell ref="B71:M71"/>
    <mergeCell ref="B72:C73"/>
    <mergeCell ref="D72:H73"/>
    <mergeCell ref="I72:M72"/>
    <mergeCell ref="J73:M73"/>
    <mergeCell ref="B68:C68"/>
    <mergeCell ref="D68:H68"/>
    <mergeCell ref="J68:M68"/>
    <mergeCell ref="B69:C69"/>
    <mergeCell ref="D69:H69"/>
    <mergeCell ref="J69:M69"/>
    <mergeCell ref="B76:C76"/>
    <mergeCell ref="D76:H76"/>
    <mergeCell ref="J76:M76"/>
    <mergeCell ref="D77:G77"/>
    <mergeCell ref="H77:H78"/>
    <mergeCell ref="I77:M77"/>
    <mergeCell ref="B74:C74"/>
    <mergeCell ref="D74:H74"/>
    <mergeCell ref="J74:M74"/>
    <mergeCell ref="B75:C75"/>
    <mergeCell ref="D75:H75"/>
    <mergeCell ref="J75:M75"/>
    <mergeCell ref="H79:H90"/>
    <mergeCell ref="B91:L91"/>
    <mergeCell ref="B92:M92"/>
    <mergeCell ref="B93:C94"/>
    <mergeCell ref="D93:H94"/>
    <mergeCell ref="I93:M93"/>
    <mergeCell ref="J94:M94"/>
    <mergeCell ref="B79:B90"/>
    <mergeCell ref="C79:C90"/>
    <mergeCell ref="D79:D90"/>
    <mergeCell ref="E79:E90"/>
    <mergeCell ref="F79:F90"/>
    <mergeCell ref="G79:G90"/>
    <mergeCell ref="D97:G97"/>
    <mergeCell ref="H97:H98"/>
    <mergeCell ref="I97:M97"/>
    <mergeCell ref="B99:B100"/>
    <mergeCell ref="C99:C100"/>
    <mergeCell ref="H99:H100"/>
    <mergeCell ref="I99:I100"/>
    <mergeCell ref="J99:J100"/>
    <mergeCell ref="B95:C95"/>
    <mergeCell ref="D95:H95"/>
    <mergeCell ref="J95:M95"/>
    <mergeCell ref="B96:C96"/>
    <mergeCell ref="D96:H96"/>
    <mergeCell ref="J96:M96"/>
    <mergeCell ref="B106:C106"/>
    <mergeCell ref="D106:H106"/>
    <mergeCell ref="J106:M106"/>
    <mergeCell ref="B107:C107"/>
    <mergeCell ref="D107:H107"/>
    <mergeCell ref="J107:M107"/>
    <mergeCell ref="B101:L101"/>
    <mergeCell ref="B102:L102"/>
    <mergeCell ref="B103:M103"/>
    <mergeCell ref="B104:C105"/>
    <mergeCell ref="D104:H105"/>
    <mergeCell ref="I104:M104"/>
    <mergeCell ref="J105:M105"/>
    <mergeCell ref="B113:C113"/>
    <mergeCell ref="D113:H113"/>
    <mergeCell ref="J113:M113"/>
    <mergeCell ref="B114:C114"/>
    <mergeCell ref="D114:H114"/>
    <mergeCell ref="J114:M114"/>
    <mergeCell ref="B108:C108"/>
    <mergeCell ref="D108:H108"/>
    <mergeCell ref="J108:M108"/>
    <mergeCell ref="B109:M109"/>
    <mergeCell ref="B110:M110"/>
    <mergeCell ref="B111:C112"/>
    <mergeCell ref="D111:H112"/>
    <mergeCell ref="I111:M111"/>
    <mergeCell ref="J112:M112"/>
    <mergeCell ref="E118:E119"/>
    <mergeCell ref="F118:F119"/>
    <mergeCell ref="G118:G119"/>
    <mergeCell ref="B115:C115"/>
    <mergeCell ref="D115:H115"/>
    <mergeCell ref="J115:M115"/>
    <mergeCell ref="D116:G116"/>
    <mergeCell ref="H116:H117"/>
    <mergeCell ref="I116:M116"/>
    <mergeCell ref="B124:C124"/>
    <mergeCell ref="D124:H124"/>
    <mergeCell ref="J124:M124"/>
    <mergeCell ref="B125:C125"/>
    <mergeCell ref="D125:H125"/>
    <mergeCell ref="J125:M125"/>
    <mergeCell ref="N118:N119"/>
    <mergeCell ref="O118:O119"/>
    <mergeCell ref="P118:P119"/>
    <mergeCell ref="B120:L120"/>
    <mergeCell ref="B121:M121"/>
    <mergeCell ref="B122:C123"/>
    <mergeCell ref="D122:H123"/>
    <mergeCell ref="I122:M122"/>
    <mergeCell ref="J123:M123"/>
    <mergeCell ref="H118:H119"/>
    <mergeCell ref="I118:I119"/>
    <mergeCell ref="J118:J119"/>
    <mergeCell ref="K118:K119"/>
    <mergeCell ref="L118:L119"/>
    <mergeCell ref="M118:M119"/>
    <mergeCell ref="B118:B119"/>
    <mergeCell ref="C118:C119"/>
    <mergeCell ref="D118:D119"/>
    <mergeCell ref="D126:G126"/>
    <mergeCell ref="H126:H127"/>
    <mergeCell ref="I126:M126"/>
    <mergeCell ref="B128:B129"/>
    <mergeCell ref="C128:C129"/>
    <mergeCell ref="D128:D129"/>
    <mergeCell ref="E128:E129"/>
    <mergeCell ref="F128:F129"/>
    <mergeCell ref="G128:G129"/>
    <mergeCell ref="H128:H129"/>
    <mergeCell ref="I128:I129"/>
    <mergeCell ref="J128:J129"/>
    <mergeCell ref="B130:L130"/>
    <mergeCell ref="B131:L131"/>
    <mergeCell ref="B132:M132"/>
    <mergeCell ref="B133:C134"/>
    <mergeCell ref="D133:H134"/>
    <mergeCell ref="I133:M133"/>
    <mergeCell ref="J134:M134"/>
    <mergeCell ref="B135:C135"/>
    <mergeCell ref="D135:H135"/>
    <mergeCell ref="J135:M135"/>
    <mergeCell ref="B136:M136"/>
    <mergeCell ref="B137:M137"/>
    <mergeCell ref="B138:C139"/>
    <mergeCell ref="D138:H139"/>
    <mergeCell ref="I138:M138"/>
    <mergeCell ref="J139:M139"/>
    <mergeCell ref="B142:C142"/>
    <mergeCell ref="D142:H142"/>
    <mergeCell ref="J142:M142"/>
    <mergeCell ref="B143:C143"/>
    <mergeCell ref="D143:H143"/>
    <mergeCell ref="J143:M143"/>
    <mergeCell ref="B140:C140"/>
    <mergeCell ref="D140:H140"/>
    <mergeCell ref="J140:M140"/>
    <mergeCell ref="B141:C141"/>
    <mergeCell ref="D141:H141"/>
    <mergeCell ref="J141:M141"/>
    <mergeCell ref="B154:L154"/>
    <mergeCell ref="I146:I149"/>
    <mergeCell ref="J146:J149"/>
    <mergeCell ref="B150:L150"/>
    <mergeCell ref="B151:L151"/>
    <mergeCell ref="B152:L152"/>
    <mergeCell ref="B153:L153"/>
    <mergeCell ref="D144:G144"/>
    <mergeCell ref="H144:H145"/>
    <mergeCell ref="I144:M144"/>
    <mergeCell ref="B146:B149"/>
    <mergeCell ref="C146:C149"/>
    <mergeCell ref="D146:D149"/>
    <mergeCell ref="E146:E149"/>
    <mergeCell ref="F146:F149"/>
    <mergeCell ref="G146:G149"/>
    <mergeCell ref="H146:H149"/>
  </mergeCells>
  <printOptions horizontalCentered="1"/>
  <pageMargins left="0.23622047244094491" right="0.23622047244094491" top="0.74803149606299213" bottom="0.74803149606299213" header="0.31496062992125984" footer="0.31496062992125984"/>
  <pageSetup paperSize="17" scale="70" fitToHeight="0" orientation="landscape" r:id="rId1"/>
  <headerFooter>
    <oddFooter>&amp;R&amp;G</oddFooter>
  </headerFooter>
  <rowBreaks count="3" manualBreakCount="3">
    <brk id="27" max="16383" man="1"/>
    <brk id="102" max="16383" man="1"/>
    <brk id="131"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3"/>
  <sheetViews>
    <sheetView zoomScaleNormal="100" workbookViewId="0">
      <selection activeCell="C73" sqref="C73"/>
    </sheetView>
  </sheetViews>
  <sheetFormatPr baseColWidth="10" defaultColWidth="9.1796875" defaultRowHeight="14.5" x14ac:dyDescent="0.35"/>
  <cols>
    <col min="2" max="2" width="6.54296875" style="11" customWidth="1"/>
    <col min="3" max="3" width="57.1796875" customWidth="1"/>
    <col min="4" max="4" width="22.7265625" customWidth="1"/>
    <col min="5" max="5" width="18.81640625" bestFit="1" customWidth="1"/>
    <col min="6" max="6" width="18.1796875" customWidth="1"/>
    <col min="7" max="7" width="15" customWidth="1"/>
    <col min="10" max="10" width="13.1796875" bestFit="1" customWidth="1"/>
  </cols>
  <sheetData>
    <row r="1" spans="2:10" ht="15" thickBot="1" x14ac:dyDescent="0.4"/>
    <row r="2" spans="2:10" x14ac:dyDescent="0.35">
      <c r="B2" s="512" t="s">
        <v>35</v>
      </c>
      <c r="C2" s="513"/>
      <c r="D2" s="513"/>
      <c r="E2" s="513"/>
      <c r="F2" s="513"/>
      <c r="G2" s="514"/>
    </row>
    <row r="3" spans="2:10" s="1" customFormat="1" ht="15" thickBot="1" x14ac:dyDescent="0.4">
      <c r="B3" s="515"/>
      <c r="C3" s="516"/>
      <c r="D3" s="516"/>
      <c r="E3" s="516"/>
      <c r="F3" s="516"/>
      <c r="G3" s="517"/>
    </row>
    <row r="4" spans="2:10" s="1" customFormat="1" ht="15" thickBot="1" x14ac:dyDescent="0.4">
      <c r="B4" s="11"/>
    </row>
    <row r="5" spans="2:10" ht="15" thickBot="1" x14ac:dyDescent="0.4">
      <c r="B5" s="26" t="s">
        <v>31</v>
      </c>
      <c r="C5" s="22" t="s">
        <v>27</v>
      </c>
      <c r="D5" s="19" t="s">
        <v>28</v>
      </c>
      <c r="E5" s="19" t="s">
        <v>29</v>
      </c>
      <c r="F5" s="19" t="s">
        <v>20</v>
      </c>
      <c r="G5" s="21" t="s">
        <v>30</v>
      </c>
    </row>
    <row r="6" spans="2:10" x14ac:dyDescent="0.35">
      <c r="B6" s="27">
        <v>1</v>
      </c>
      <c r="C6" s="23" t="s">
        <v>36</v>
      </c>
      <c r="D6" s="14" t="e">
        <f>SUM(#REF!,#REF!)</f>
        <v>#REF!</v>
      </c>
      <c r="E6" s="30">
        <f>SUM('[1]2. PRODUCTOS'!$AV$9:$AV$23,'[1]2. PRODUCTOS'!$AV$24:$AV$38,'[1]2. PRODUCTOS'!$AV$137:$AV$138)</f>
        <v>0</v>
      </c>
      <c r="F6" s="42" t="e">
        <f>D6-E6</f>
        <v>#REF!</v>
      </c>
      <c r="G6" s="33">
        <f>IFERROR(F6/D6,0)</f>
        <v>0</v>
      </c>
      <c r="J6" s="70"/>
    </row>
    <row r="7" spans="2:10" ht="43.5" x14ac:dyDescent="0.35">
      <c r="B7" s="28">
        <v>2</v>
      </c>
      <c r="C7" s="48" t="s">
        <v>37</v>
      </c>
      <c r="D7" s="15" t="e">
        <f>SUM(#REF!,#REF!,#REF!)</f>
        <v>#REF!</v>
      </c>
      <c r="E7" s="31">
        <f>SUM('[1]2. PRODUCTOS'!$AV$127:$AV$128)</f>
        <v>0</v>
      </c>
      <c r="F7" s="43" t="e">
        <f t="shared" ref="F7:F12" si="0">D7-E7</f>
        <v>#REF!</v>
      </c>
      <c r="G7" s="34">
        <f t="shared" ref="G7:G12" si="1">IFERROR(F7/D7,0)</f>
        <v>0</v>
      </c>
    </row>
    <row r="8" spans="2:10" x14ac:dyDescent="0.35">
      <c r="B8" s="28">
        <v>3</v>
      </c>
      <c r="C8" s="24" t="s">
        <v>38</v>
      </c>
      <c r="D8" s="15" t="e">
        <f>SUM(#REF!,#REF!,#REF!)</f>
        <v>#REF!</v>
      </c>
      <c r="E8" s="31">
        <f>SUM('[1]2. PRODUCTOS'!$AV$141,'[1]2. PRODUCTOS'!$AV$86:$AV$87,'[1]2. PRODUCTOS'!$AV$84)</f>
        <v>0</v>
      </c>
      <c r="F8" s="43" t="e">
        <f t="shared" si="0"/>
        <v>#REF!</v>
      </c>
      <c r="G8" s="34">
        <f t="shared" si="1"/>
        <v>0</v>
      </c>
    </row>
    <row r="9" spans="2:10" x14ac:dyDescent="0.35">
      <c r="B9" s="28">
        <v>4</v>
      </c>
      <c r="C9" s="24" t="s">
        <v>39</v>
      </c>
      <c r="D9" s="15" t="e">
        <f>SUM(#REF!,#REF!,#REF!,#REF!,#REF!,#REF!)</f>
        <v>#REF!</v>
      </c>
      <c r="E9" s="31">
        <f>SUM('[1]2. PRODUCTOS'!$AV$124:$AV$126)</f>
        <v>0</v>
      </c>
      <c r="F9" s="43" t="e">
        <f t="shared" si="0"/>
        <v>#REF!</v>
      </c>
      <c r="G9" s="34">
        <f t="shared" si="1"/>
        <v>0</v>
      </c>
    </row>
    <row r="10" spans="2:10" x14ac:dyDescent="0.35">
      <c r="B10" s="28">
        <v>5</v>
      </c>
      <c r="C10" s="24" t="s">
        <v>40</v>
      </c>
      <c r="D10" s="15" t="e">
        <f>SUM(#REF!)</f>
        <v>#REF!</v>
      </c>
      <c r="E10" s="31">
        <f>SUM('[1]2. PRODUCTOS'!$AV$90:$AV$92)</f>
        <v>0</v>
      </c>
      <c r="F10" s="43" t="e">
        <f t="shared" si="0"/>
        <v>#REF!</v>
      </c>
      <c r="G10" s="34">
        <f t="shared" si="1"/>
        <v>0</v>
      </c>
    </row>
    <row r="11" spans="2:10" x14ac:dyDescent="0.35">
      <c r="B11" s="28">
        <v>6</v>
      </c>
      <c r="C11" s="24" t="s">
        <v>32</v>
      </c>
      <c r="D11" s="15" t="e">
        <f>SUM(#REF!,#REF!,#REF!)</f>
        <v>#REF!</v>
      </c>
      <c r="E11" s="31">
        <f>SUM('[1]2. PRODUCTOS'!$AV$115:$AV$119)</f>
        <v>0</v>
      </c>
      <c r="F11" s="43" t="e">
        <f t="shared" si="0"/>
        <v>#REF!</v>
      </c>
      <c r="G11" s="34">
        <f t="shared" si="1"/>
        <v>0</v>
      </c>
    </row>
    <row r="12" spans="2:10" ht="15" thickBot="1" x14ac:dyDescent="0.4">
      <c r="B12" s="29">
        <v>7</v>
      </c>
      <c r="C12" s="25" t="s">
        <v>41</v>
      </c>
      <c r="D12" s="16" t="e">
        <f>SUM(#REF!,#REF!)</f>
        <v>#REF!</v>
      </c>
      <c r="E12" s="32">
        <f>SUM('[1]2. PRODUCTOS'!$AV$139:$AV$140)</f>
        <v>0</v>
      </c>
      <c r="F12" s="44" t="e">
        <f t="shared" si="0"/>
        <v>#REF!</v>
      </c>
      <c r="G12" s="35">
        <f t="shared" si="1"/>
        <v>0</v>
      </c>
    </row>
    <row r="13" spans="2:10" ht="15" thickBot="1" x14ac:dyDescent="0.4">
      <c r="B13" s="510" t="s">
        <v>33</v>
      </c>
      <c r="C13" s="511"/>
      <c r="D13" s="20" t="e">
        <f>SUM(D6:D12)</f>
        <v>#REF!</v>
      </c>
      <c r="E13" s="36">
        <f>SUM(E6:E12)</f>
        <v>0</v>
      </c>
      <c r="F13" s="45" t="e">
        <f>SUM(F6:F12)</f>
        <v>#REF!</v>
      </c>
      <c r="G13" s="39">
        <f>SUM(G6:G12)</f>
        <v>0</v>
      </c>
    </row>
    <row r="14" spans="2:10" ht="15" thickBot="1" x14ac:dyDescent="0.4">
      <c r="B14" s="12">
        <v>8</v>
      </c>
      <c r="C14" s="13" t="s">
        <v>42</v>
      </c>
      <c r="D14" s="17" t="e">
        <f>D13*0.07</f>
        <v>#REF!</v>
      </c>
      <c r="E14" s="37">
        <f t="shared" ref="E14:F14" si="2">E13*0.07</f>
        <v>0</v>
      </c>
      <c r="F14" s="46" t="e">
        <f t="shared" si="2"/>
        <v>#REF!</v>
      </c>
      <c r="G14" s="40">
        <f>IFERROR(F14/D14,0)</f>
        <v>0</v>
      </c>
    </row>
    <row r="15" spans="2:10" ht="15" thickBot="1" x14ac:dyDescent="0.4">
      <c r="B15" s="508" t="s">
        <v>34</v>
      </c>
      <c r="C15" s="509"/>
      <c r="D15" s="18" t="e">
        <f>D13+D14</f>
        <v>#REF!</v>
      </c>
      <c r="E15" s="38">
        <f t="shared" ref="E15:F15" si="3">E13+E14</f>
        <v>0</v>
      </c>
      <c r="F15" s="47" t="e">
        <f t="shared" si="3"/>
        <v>#REF!</v>
      </c>
      <c r="G15" s="41">
        <f>IFERROR(F15/D15,0)</f>
        <v>0</v>
      </c>
    </row>
    <row r="17" spans="2:7" ht="15" thickBot="1" x14ac:dyDescent="0.4"/>
    <row r="18" spans="2:7" x14ac:dyDescent="0.35">
      <c r="B18" s="512" t="s">
        <v>72</v>
      </c>
      <c r="C18" s="513"/>
      <c r="D18" s="513"/>
      <c r="E18" s="513"/>
      <c r="F18" s="513"/>
      <c r="G18" s="514"/>
    </row>
    <row r="19" spans="2:7" ht="15" thickBot="1" x14ac:dyDescent="0.4">
      <c r="B19" s="515"/>
      <c r="C19" s="516"/>
      <c r="D19" s="516"/>
      <c r="E19" s="516"/>
      <c r="F19" s="516"/>
      <c r="G19" s="517"/>
    </row>
    <row r="20" spans="2:7" ht="15" thickBot="1" x14ac:dyDescent="0.4"/>
    <row r="21" spans="2:7" ht="15" thickBot="1" x14ac:dyDescent="0.4">
      <c r="B21" s="26" t="s">
        <v>31</v>
      </c>
      <c r="C21" s="22" t="s">
        <v>27</v>
      </c>
      <c r="D21" s="19" t="s">
        <v>28</v>
      </c>
      <c r="E21" s="19" t="s">
        <v>29</v>
      </c>
      <c r="F21" s="19" t="s">
        <v>20</v>
      </c>
      <c r="G21" s="21" t="s">
        <v>30</v>
      </c>
    </row>
    <row r="22" spans="2:7" x14ac:dyDescent="0.35">
      <c r="B22" s="27">
        <v>1</v>
      </c>
      <c r="C22" s="23" t="s">
        <v>36</v>
      </c>
      <c r="D22" s="14" t="e">
        <f>SUM(#REF!)</f>
        <v>#REF!</v>
      </c>
      <c r="E22" s="30">
        <f>SUM('[1]2. PRODUCTOS'!$AV$137:$AV$138)</f>
        <v>0</v>
      </c>
      <c r="F22" s="42" t="e">
        <f>D22-E22</f>
        <v>#REF!</v>
      </c>
      <c r="G22" s="33">
        <f>IFERROR(F22/D22,0)</f>
        <v>0</v>
      </c>
    </row>
    <row r="23" spans="2:7" ht="43.5" x14ac:dyDescent="0.35">
      <c r="B23" s="28">
        <v>2</v>
      </c>
      <c r="C23" s="48" t="s">
        <v>37</v>
      </c>
      <c r="D23" s="15" t="e">
        <f>SUM(#REF!)</f>
        <v>#REF!</v>
      </c>
      <c r="E23" s="31">
        <f>SUM('[1]2. PRODUCTOS'!$AV$127:$AV$128)</f>
        <v>0</v>
      </c>
      <c r="F23" s="43" t="e">
        <f t="shared" ref="F23:F28" si="4">D23-E23</f>
        <v>#REF!</v>
      </c>
      <c r="G23" s="34">
        <f t="shared" ref="G23:G28" si="5">IFERROR(F23/D23,0)</f>
        <v>0</v>
      </c>
    </row>
    <row r="24" spans="2:7" x14ac:dyDescent="0.35">
      <c r="B24" s="28">
        <v>3</v>
      </c>
      <c r="C24" s="24" t="s">
        <v>38</v>
      </c>
      <c r="D24" s="15" t="e">
        <f>SUM(#REF!)</f>
        <v>#REF!</v>
      </c>
      <c r="E24" s="31">
        <f>SUM('[1]2. PRODUCTOS'!$AV$141)</f>
        <v>0</v>
      </c>
      <c r="F24" s="43" t="e">
        <f t="shared" si="4"/>
        <v>#REF!</v>
      </c>
      <c r="G24" s="34">
        <f t="shared" si="5"/>
        <v>0</v>
      </c>
    </row>
    <row r="25" spans="2:7" x14ac:dyDescent="0.35">
      <c r="B25" s="28">
        <v>4</v>
      </c>
      <c r="C25" s="24" t="s">
        <v>39</v>
      </c>
      <c r="D25" s="15" t="e">
        <f>SUM(#REF!,#REF!)</f>
        <v>#REF!</v>
      </c>
      <c r="E25" s="31">
        <f>SUM('[1]2. PRODUCTOS'!$AV$74:$AV$78)</f>
        <v>0</v>
      </c>
      <c r="F25" s="43" t="e">
        <f t="shared" si="4"/>
        <v>#REF!</v>
      </c>
      <c r="G25" s="34">
        <f t="shared" si="5"/>
        <v>0</v>
      </c>
    </row>
    <row r="26" spans="2:7" x14ac:dyDescent="0.35">
      <c r="B26" s="28">
        <v>5</v>
      </c>
      <c r="C26" s="24" t="s">
        <v>40</v>
      </c>
      <c r="D26" s="15">
        <v>0</v>
      </c>
      <c r="E26" s="31">
        <v>0</v>
      </c>
      <c r="F26" s="43">
        <f t="shared" si="4"/>
        <v>0</v>
      </c>
      <c r="G26" s="34">
        <f t="shared" si="5"/>
        <v>0</v>
      </c>
    </row>
    <row r="27" spans="2:7" x14ac:dyDescent="0.35">
      <c r="B27" s="28">
        <v>6</v>
      </c>
      <c r="C27" s="24" t="s">
        <v>32</v>
      </c>
      <c r="D27" s="15" t="e">
        <f>SUM(#REF!,#REF!,#REF!)</f>
        <v>#REF!</v>
      </c>
      <c r="E27" s="31">
        <f>SUM('[1]2. PRODUCTOS'!$AV$115:$AV$119)</f>
        <v>0</v>
      </c>
      <c r="F27" s="43" t="e">
        <f t="shared" si="4"/>
        <v>#REF!</v>
      </c>
      <c r="G27" s="34">
        <f t="shared" si="5"/>
        <v>0</v>
      </c>
    </row>
    <row r="28" spans="2:7" ht="15" thickBot="1" x14ac:dyDescent="0.4">
      <c r="B28" s="29">
        <v>7</v>
      </c>
      <c r="C28" s="25" t="s">
        <v>41</v>
      </c>
      <c r="D28" s="16" t="e">
        <f>SUM(#REF!)</f>
        <v>#REF!</v>
      </c>
      <c r="E28" s="32">
        <f>SUM('[1]2. PRODUCTOS'!$AV$139:$AV$140)</f>
        <v>0</v>
      </c>
      <c r="F28" s="44" t="e">
        <f t="shared" si="4"/>
        <v>#REF!</v>
      </c>
      <c r="G28" s="35">
        <f t="shared" si="5"/>
        <v>0</v>
      </c>
    </row>
    <row r="29" spans="2:7" ht="15" thickBot="1" x14ac:dyDescent="0.4">
      <c r="B29" s="510" t="s">
        <v>33</v>
      </c>
      <c r="C29" s="511"/>
      <c r="D29" s="20" t="e">
        <f>SUM(D22:D28)</f>
        <v>#REF!</v>
      </c>
      <c r="E29" s="36">
        <f>SUM(E22:E28)</f>
        <v>0</v>
      </c>
      <c r="F29" s="45" t="e">
        <f>SUM(F22:F28)</f>
        <v>#REF!</v>
      </c>
      <c r="G29" s="39">
        <f>SUM(G22:G28)</f>
        <v>0</v>
      </c>
    </row>
    <row r="30" spans="2:7" ht="15" thickBot="1" x14ac:dyDescent="0.4">
      <c r="B30" s="12">
        <v>8</v>
      </c>
      <c r="C30" s="13" t="s">
        <v>42</v>
      </c>
      <c r="D30" s="17" t="e">
        <f>D29*0.07</f>
        <v>#REF!</v>
      </c>
      <c r="E30" s="37">
        <f t="shared" ref="E30" si="6">E29*0.07</f>
        <v>0</v>
      </c>
      <c r="F30" s="46" t="e">
        <f t="shared" ref="F30" si="7">F29*0.07</f>
        <v>#REF!</v>
      </c>
      <c r="G30" s="40">
        <f>IFERROR(F30/D30,0)</f>
        <v>0</v>
      </c>
    </row>
    <row r="31" spans="2:7" ht="15" thickBot="1" x14ac:dyDescent="0.4">
      <c r="B31" s="508" t="s">
        <v>34</v>
      </c>
      <c r="C31" s="509"/>
      <c r="D31" s="18" t="e">
        <f>D29+D30</f>
        <v>#REF!</v>
      </c>
      <c r="E31" s="38">
        <f t="shared" ref="E31" si="8">E29+E30</f>
        <v>0</v>
      </c>
      <c r="F31" s="47" t="e">
        <f t="shared" ref="F31" si="9">F29+F30</f>
        <v>#REF!</v>
      </c>
      <c r="G31" s="41">
        <f>IFERROR(F31/D31,0)</f>
        <v>0</v>
      </c>
    </row>
    <row r="33" spans="2:7" ht="15" thickBot="1" x14ac:dyDescent="0.4"/>
    <row r="34" spans="2:7" x14ac:dyDescent="0.35">
      <c r="B34" s="512" t="s">
        <v>73</v>
      </c>
      <c r="C34" s="513"/>
      <c r="D34" s="513"/>
      <c r="E34" s="513"/>
      <c r="F34" s="513"/>
      <c r="G34" s="514"/>
    </row>
    <row r="35" spans="2:7" ht="15" thickBot="1" x14ac:dyDescent="0.4">
      <c r="B35" s="515"/>
      <c r="C35" s="516"/>
      <c r="D35" s="516"/>
      <c r="E35" s="516"/>
      <c r="F35" s="516"/>
      <c r="G35" s="517"/>
    </row>
    <row r="36" spans="2:7" ht="15" thickBot="1" x14ac:dyDescent="0.4">
      <c r="C36" s="1"/>
      <c r="D36" s="1"/>
      <c r="E36" s="1"/>
      <c r="F36" s="1"/>
      <c r="G36" s="1"/>
    </row>
    <row r="37" spans="2:7" ht="15" thickBot="1" x14ac:dyDescent="0.4">
      <c r="B37" s="26" t="s">
        <v>31</v>
      </c>
      <c r="C37" s="22" t="s">
        <v>27</v>
      </c>
      <c r="D37" s="19" t="s">
        <v>28</v>
      </c>
      <c r="E37" s="19" t="s">
        <v>29</v>
      </c>
      <c r="F37" s="19" t="s">
        <v>20</v>
      </c>
      <c r="G37" s="21" t="s">
        <v>30</v>
      </c>
    </row>
    <row r="38" spans="2:7" x14ac:dyDescent="0.35">
      <c r="B38" s="27">
        <v>1</v>
      </c>
      <c r="C38" s="23" t="s">
        <v>36</v>
      </c>
      <c r="D38" s="14" t="e">
        <f>SUM(#REF!,#REF!)</f>
        <v>#REF!</v>
      </c>
      <c r="E38" s="30">
        <f>SUM('[1]2. PRODUCTOS'!$AV$9:$AV$23,'[1]2. PRODUCTOS'!$AV$24:$AV$38)</f>
        <v>0</v>
      </c>
      <c r="F38" s="42" t="e">
        <f>D38-E38</f>
        <v>#REF!</v>
      </c>
      <c r="G38" s="33">
        <f>IFERROR(F38/D38,0)</f>
        <v>0</v>
      </c>
    </row>
    <row r="39" spans="2:7" ht="43.5" x14ac:dyDescent="0.35">
      <c r="B39" s="28">
        <v>2</v>
      </c>
      <c r="C39" s="48" t="s">
        <v>37</v>
      </c>
      <c r="D39" s="15">
        <v>0</v>
      </c>
      <c r="E39" s="31">
        <v>0</v>
      </c>
      <c r="F39" s="43">
        <f t="shared" ref="F39:F44" si="10">D39-E39</f>
        <v>0</v>
      </c>
      <c r="G39" s="34">
        <f t="shared" ref="G39:G44" si="11">IFERROR(F39/D39,0)</f>
        <v>0</v>
      </c>
    </row>
    <row r="40" spans="2:7" x14ac:dyDescent="0.35">
      <c r="B40" s="28">
        <v>3</v>
      </c>
      <c r="C40" s="24" t="s">
        <v>38</v>
      </c>
      <c r="D40" s="15">
        <v>0</v>
      </c>
      <c r="E40" s="31">
        <v>0</v>
      </c>
      <c r="F40" s="43">
        <f t="shared" si="10"/>
        <v>0</v>
      </c>
      <c r="G40" s="34">
        <f t="shared" si="11"/>
        <v>0</v>
      </c>
    </row>
    <row r="41" spans="2:7" x14ac:dyDescent="0.35">
      <c r="B41" s="28">
        <v>4</v>
      </c>
      <c r="C41" s="24" t="s">
        <v>39</v>
      </c>
      <c r="D41" s="15">
        <v>0</v>
      </c>
      <c r="E41" s="31">
        <v>0</v>
      </c>
      <c r="F41" s="43">
        <f t="shared" si="10"/>
        <v>0</v>
      </c>
      <c r="G41" s="34">
        <f t="shared" si="11"/>
        <v>0</v>
      </c>
    </row>
    <row r="42" spans="2:7" x14ac:dyDescent="0.35">
      <c r="B42" s="28">
        <v>5</v>
      </c>
      <c r="C42" s="24" t="s">
        <v>40</v>
      </c>
      <c r="D42" s="15">
        <v>0</v>
      </c>
      <c r="E42" s="31">
        <v>0</v>
      </c>
      <c r="F42" s="43">
        <f t="shared" si="10"/>
        <v>0</v>
      </c>
      <c r="G42" s="34">
        <f t="shared" si="11"/>
        <v>0</v>
      </c>
    </row>
    <row r="43" spans="2:7" x14ac:dyDescent="0.35">
      <c r="B43" s="28">
        <v>6</v>
      </c>
      <c r="C43" s="24" t="s">
        <v>32</v>
      </c>
      <c r="D43" s="15">
        <v>0</v>
      </c>
      <c r="E43" s="31">
        <v>0</v>
      </c>
      <c r="F43" s="43">
        <f t="shared" si="10"/>
        <v>0</v>
      </c>
      <c r="G43" s="34">
        <f t="shared" si="11"/>
        <v>0</v>
      </c>
    </row>
    <row r="44" spans="2:7" ht="15" thickBot="1" x14ac:dyDescent="0.4">
      <c r="B44" s="29">
        <v>7</v>
      </c>
      <c r="C44" s="25" t="s">
        <v>41</v>
      </c>
      <c r="D44" s="16">
        <v>0</v>
      </c>
      <c r="E44" s="32">
        <v>0</v>
      </c>
      <c r="F44" s="44">
        <f t="shared" si="10"/>
        <v>0</v>
      </c>
      <c r="G44" s="35">
        <f t="shared" si="11"/>
        <v>0</v>
      </c>
    </row>
    <row r="45" spans="2:7" ht="15" thickBot="1" x14ac:dyDescent="0.4">
      <c r="B45" s="510" t="s">
        <v>33</v>
      </c>
      <c r="C45" s="511"/>
      <c r="D45" s="20" t="e">
        <f>SUM(D38:D44)</f>
        <v>#REF!</v>
      </c>
      <c r="E45" s="36">
        <f>SUM(E38:E44)</f>
        <v>0</v>
      </c>
      <c r="F45" s="45" t="e">
        <f>SUM(F38:F44)</f>
        <v>#REF!</v>
      </c>
      <c r="G45" s="39">
        <f>SUM(G38:G44)</f>
        <v>0</v>
      </c>
    </row>
    <row r="46" spans="2:7" ht="15" thickBot="1" x14ac:dyDescent="0.4">
      <c r="B46" s="12">
        <v>8</v>
      </c>
      <c r="C46" s="13" t="s">
        <v>42</v>
      </c>
      <c r="D46" s="17" t="e">
        <f>D45*0.07</f>
        <v>#REF!</v>
      </c>
      <c r="E46" s="37">
        <f t="shared" ref="E46" si="12">E45*0.07</f>
        <v>0</v>
      </c>
      <c r="F46" s="46" t="e">
        <f t="shared" ref="F46" si="13">F45*0.07</f>
        <v>#REF!</v>
      </c>
      <c r="G46" s="40">
        <f>IFERROR(F46/D46,0)</f>
        <v>0</v>
      </c>
    </row>
    <row r="47" spans="2:7" ht="15" thickBot="1" x14ac:dyDescent="0.4">
      <c r="B47" s="508" t="s">
        <v>34</v>
      </c>
      <c r="C47" s="509"/>
      <c r="D47" s="18" t="e">
        <f>D45+D46</f>
        <v>#REF!</v>
      </c>
      <c r="E47" s="38">
        <f t="shared" ref="E47" si="14">E45+E46</f>
        <v>0</v>
      </c>
      <c r="F47" s="47" t="e">
        <f t="shared" ref="F47" si="15">F45+F46</f>
        <v>#REF!</v>
      </c>
      <c r="G47" s="41">
        <f>IFERROR(F47/D47,0)</f>
        <v>0</v>
      </c>
    </row>
    <row r="49" spans="2:7" ht="15" thickBot="1" x14ac:dyDescent="0.4"/>
    <row r="50" spans="2:7" x14ac:dyDescent="0.35">
      <c r="B50" s="512" t="s">
        <v>74</v>
      </c>
      <c r="C50" s="513"/>
      <c r="D50" s="513"/>
      <c r="E50" s="513"/>
      <c r="F50" s="513"/>
      <c r="G50" s="514"/>
    </row>
    <row r="51" spans="2:7" ht="15" thickBot="1" x14ac:dyDescent="0.4">
      <c r="B51" s="515"/>
      <c r="C51" s="516"/>
      <c r="D51" s="516"/>
      <c r="E51" s="516"/>
      <c r="F51" s="516"/>
      <c r="G51" s="517"/>
    </row>
    <row r="52" spans="2:7" ht="15" thickBot="1" x14ac:dyDescent="0.4">
      <c r="C52" s="1"/>
      <c r="D52" s="1"/>
      <c r="E52" s="1"/>
      <c r="F52" s="1"/>
      <c r="G52" s="1"/>
    </row>
    <row r="53" spans="2:7" ht="15" thickBot="1" x14ac:dyDescent="0.4">
      <c r="B53" s="26" t="s">
        <v>31</v>
      </c>
      <c r="C53" s="22" t="s">
        <v>27</v>
      </c>
      <c r="D53" s="19" t="s">
        <v>28</v>
      </c>
      <c r="E53" s="19" t="s">
        <v>29</v>
      </c>
      <c r="F53" s="19" t="s">
        <v>20</v>
      </c>
      <c r="G53" s="21" t="s">
        <v>30</v>
      </c>
    </row>
    <row r="54" spans="2:7" x14ac:dyDescent="0.35">
      <c r="B54" s="27">
        <v>1</v>
      </c>
      <c r="C54" s="23" t="s">
        <v>36</v>
      </c>
      <c r="D54" s="14">
        <v>0</v>
      </c>
      <c r="E54" s="30">
        <v>0</v>
      </c>
      <c r="F54" s="42">
        <f>D54-E54</f>
        <v>0</v>
      </c>
      <c r="G54" s="33">
        <f>IFERROR(F54/D54,0)</f>
        <v>0</v>
      </c>
    </row>
    <row r="55" spans="2:7" ht="43.5" x14ac:dyDescent="0.35">
      <c r="B55" s="28">
        <v>2</v>
      </c>
      <c r="C55" s="48" t="s">
        <v>37</v>
      </c>
      <c r="D55" s="15" t="e">
        <f>SUM(#REF!,#REF!)</f>
        <v>#REF!</v>
      </c>
      <c r="E55" s="31">
        <f>SUM('[1]2. PRODUCTOS'!$AV$85,'[1]2. PRODUCTOS'!$AV$97)</f>
        <v>0</v>
      </c>
      <c r="F55" s="43" t="e">
        <f t="shared" ref="F55:F60" si="16">D55-E55</f>
        <v>#REF!</v>
      </c>
      <c r="G55" s="34">
        <f t="shared" ref="G55:G60" si="17">IFERROR(F55/D55,0)</f>
        <v>0</v>
      </c>
    </row>
    <row r="56" spans="2:7" x14ac:dyDescent="0.35">
      <c r="B56" s="28">
        <v>3</v>
      </c>
      <c r="C56" s="24" t="s">
        <v>38</v>
      </c>
      <c r="D56" s="15" t="e">
        <f>SUM(#REF!,#REF!)</f>
        <v>#REF!</v>
      </c>
      <c r="E56" s="31">
        <f>SUM('[1]2. PRODUCTOS'!$AV$84)</f>
        <v>0</v>
      </c>
      <c r="F56" s="43" t="e">
        <f t="shared" si="16"/>
        <v>#REF!</v>
      </c>
      <c r="G56" s="34">
        <f t="shared" si="17"/>
        <v>0</v>
      </c>
    </row>
    <row r="57" spans="2:7" x14ac:dyDescent="0.35">
      <c r="B57" s="28">
        <v>4</v>
      </c>
      <c r="C57" s="24" t="s">
        <v>39</v>
      </c>
      <c r="D57" s="15" t="e">
        <f>SUM(#REF!,#REF!,#REF!)</f>
        <v>#REF!</v>
      </c>
      <c r="E57" s="31">
        <f>SUM('[1]2. PRODUCTOS'!$AV$83,'[1]2. PRODUCTOS'!$AV$88:$AV$89)</f>
        <v>0</v>
      </c>
      <c r="F57" s="43" t="e">
        <f t="shared" si="16"/>
        <v>#REF!</v>
      </c>
      <c r="G57" s="34">
        <f t="shared" si="17"/>
        <v>0</v>
      </c>
    </row>
    <row r="58" spans="2:7" x14ac:dyDescent="0.35">
      <c r="B58" s="28">
        <v>5</v>
      </c>
      <c r="C58" s="24" t="s">
        <v>40</v>
      </c>
      <c r="D58" s="15" t="e">
        <f>SUM(#REF!)</f>
        <v>#REF!</v>
      </c>
      <c r="E58" s="31">
        <f>SUM('[1]2. PRODUCTOS'!$AV$90:$AV$92)</f>
        <v>0</v>
      </c>
      <c r="F58" s="43" t="e">
        <f t="shared" si="16"/>
        <v>#REF!</v>
      </c>
      <c r="G58" s="34">
        <f t="shared" si="17"/>
        <v>0</v>
      </c>
    </row>
    <row r="59" spans="2:7" x14ac:dyDescent="0.35">
      <c r="B59" s="28">
        <v>6</v>
      </c>
      <c r="C59" s="24" t="s">
        <v>32</v>
      </c>
      <c r="D59" s="15">
        <v>0</v>
      </c>
      <c r="E59" s="31">
        <v>0</v>
      </c>
      <c r="F59" s="43">
        <f t="shared" si="16"/>
        <v>0</v>
      </c>
      <c r="G59" s="34">
        <f t="shared" si="17"/>
        <v>0</v>
      </c>
    </row>
    <row r="60" spans="2:7" ht="15" thickBot="1" x14ac:dyDescent="0.4">
      <c r="B60" s="29">
        <v>7</v>
      </c>
      <c r="C60" s="25" t="s">
        <v>41</v>
      </c>
      <c r="D60" s="16" t="e">
        <f>SUM(#REF!)</f>
        <v>#REF!</v>
      </c>
      <c r="E60" s="32">
        <f>SUM('[1]2. PRODUCTOS'!$AV$93:$AV$94)</f>
        <v>0</v>
      </c>
      <c r="F60" s="44" t="e">
        <f t="shared" si="16"/>
        <v>#REF!</v>
      </c>
      <c r="G60" s="35">
        <f t="shared" si="17"/>
        <v>0</v>
      </c>
    </row>
    <row r="61" spans="2:7" ht="15" thickBot="1" x14ac:dyDescent="0.4">
      <c r="B61" s="510" t="s">
        <v>33</v>
      </c>
      <c r="C61" s="511"/>
      <c r="D61" s="20" t="e">
        <f>SUM(D54:D60)</f>
        <v>#REF!</v>
      </c>
      <c r="E61" s="36">
        <f>SUM(E54:E60)</f>
        <v>0</v>
      </c>
      <c r="F61" s="45" t="e">
        <f>SUM(F54:F60)</f>
        <v>#REF!</v>
      </c>
      <c r="G61" s="39">
        <f>SUM(G54:G60)</f>
        <v>0</v>
      </c>
    </row>
    <row r="62" spans="2:7" ht="15" thickBot="1" x14ac:dyDescent="0.4">
      <c r="B62" s="12">
        <v>8</v>
      </c>
      <c r="C62" s="13" t="s">
        <v>42</v>
      </c>
      <c r="D62" s="17" t="e">
        <f>D61*0.07</f>
        <v>#REF!</v>
      </c>
      <c r="E62" s="37">
        <f t="shared" ref="E62" si="18">E61*0.07</f>
        <v>0</v>
      </c>
      <c r="F62" s="46" t="e">
        <f t="shared" ref="F62" si="19">F61*0.07</f>
        <v>#REF!</v>
      </c>
      <c r="G62" s="40">
        <f>IFERROR(F62/D62,0)</f>
        <v>0</v>
      </c>
    </row>
    <row r="63" spans="2:7" ht="15" thickBot="1" x14ac:dyDescent="0.4">
      <c r="B63" s="508" t="s">
        <v>34</v>
      </c>
      <c r="C63" s="509"/>
      <c r="D63" s="18" t="e">
        <f>D61+D62</f>
        <v>#REF!</v>
      </c>
      <c r="E63" s="38">
        <f t="shared" ref="E63" si="20">E61+E62</f>
        <v>0</v>
      </c>
      <c r="F63" s="47" t="e">
        <f t="shared" ref="F63" si="21">F61+F62</f>
        <v>#REF!</v>
      </c>
      <c r="G63" s="41">
        <f>IFERROR(F63/D63,0)</f>
        <v>0</v>
      </c>
    </row>
  </sheetData>
  <mergeCells count="12">
    <mergeCell ref="B63:C63"/>
    <mergeCell ref="B13:C13"/>
    <mergeCell ref="B15:C15"/>
    <mergeCell ref="B2:G3"/>
    <mergeCell ref="B18:G19"/>
    <mergeCell ref="B29:C29"/>
    <mergeCell ref="B31:C31"/>
    <mergeCell ref="B34:G35"/>
    <mergeCell ref="B45:C45"/>
    <mergeCell ref="B47:C47"/>
    <mergeCell ref="B50:G51"/>
    <mergeCell ref="B61:C61"/>
  </mergeCells>
  <pageMargins left="0.25" right="0.25" top="0.75" bottom="0.75" header="0.3" footer="0.3"/>
  <pageSetup scale="96" fitToHeight="0" orientation="landscape" r:id="rId1"/>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2020-07-01T23:00:00+00:00</UNDPPublishedDate>
    <UNDPCountryTaxHTField0 xmlns="1ed4137b-41b2-488b-8250-6d369ec27664">
      <Terms xmlns="http://schemas.microsoft.com/office/infopath/2007/PartnerControls"/>
    </UNDPCountryTaxHTField0>
    <UndpOUCode xmlns="1ed4137b-41b2-488b-8250-6d369ec27664">GTM</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2020-12-31T05:00:00+00:00</Document_x0020_Coverage_x0020_Period_x0020_End_x0020_Date>
    <Project_x0020_Number xmlns="f1161f5b-24a3-4c2d-bc81-44cb9325e8ee" xsi:nil="true"/>
    <Project_x0020_Manager xmlns="f1161f5b-24a3-4c2d-bc81-44cb9325e8ee" xsi:nil="true"/>
    <TaxCatchAll xmlns="1ed4137b-41b2-488b-8250-6d369ec27664">
      <Value>763</Value>
      <Value>242</Value>
      <Value>227</Value>
      <Value>1127</Value>
      <Value>1113</Value>
    </TaxCatchAll>
    <c4e2ab2cc9354bbf9064eeb465a566ea xmlns="1ed4137b-41b2-488b-8250-6d369ec27664">
      <Terms xmlns="http://schemas.microsoft.com/office/infopath/2007/PartnerControls"/>
    </c4e2ab2cc9354bbf9064eeb465a566ea>
    <UndpProjectNo xmlns="1ed4137b-41b2-488b-8250-6d369ec27664">00106785</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Spanish</TermName>
          <TermId xmlns="http://schemas.microsoft.com/office/infopath/2007/PartnerControls">4e414ef6-23af-4d09-959b-cacfb5bc82ab</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GTM</TermName>
          <TermId xmlns="http://schemas.microsoft.com/office/infopath/2007/PartnerControls">9917221b-9e74-4078-b0b4-7c3761acf3a1</TermId>
        </TermInfo>
      </Terms>
    </gc6531b704974d528487414686b72f6f>
    <_dlc_DocId xmlns="f1161f5b-24a3-4c2d-bc81-44cb9325e8ee">ATLASPDC-4-120952</_dlc_DocId>
    <_dlc_DocIdUrl xmlns="f1161f5b-24a3-4c2d-bc81-44cb9325e8ee">
      <Url>https://info.undp.org/docs/pdc/_layouts/DocIdRedir.aspx?ID=ATLASPDC-4-120952</Url>
      <Description>ATLASPDC-4-120952</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40ED9D3-F437-4643-9C19-9BE1D1F42508}"/>
</file>

<file path=customXml/itemProps2.xml><?xml version="1.0" encoding="utf-8"?>
<ds:datastoreItem xmlns:ds="http://schemas.openxmlformats.org/officeDocument/2006/customXml" ds:itemID="{3E518D38-4C70-4E58-9CED-7930EAB242BC}">
  <ds:schemaRefs>
    <ds:schemaRef ds:uri="http://schemas.openxmlformats.org/package/2006/metadata/core-properties"/>
    <ds:schemaRef ds:uri="http://schemas.microsoft.com/office/2006/metadata/properties"/>
    <ds:schemaRef ds:uri="http://www.w3.org/XML/1998/namespace"/>
    <ds:schemaRef ds:uri="55b20205-5d0a-4440-8090-04790dfe1427"/>
    <ds:schemaRef ds:uri="http://purl.org/dc/dcmitype/"/>
    <ds:schemaRef ds:uri="http://purl.org/dc/elements/1.1/"/>
    <ds:schemaRef ds:uri="http://schemas.microsoft.com/office/infopath/2007/PartnerControls"/>
    <ds:schemaRef ds:uri="http://schemas.microsoft.com/office/2006/documentManagement/types"/>
    <ds:schemaRef ds:uri="d0f141d5-3093-4f6e-b8a4-d8d4e54ac1b0"/>
    <ds:schemaRef ds:uri="http://purl.org/dc/terms/"/>
  </ds:schemaRefs>
</ds:datastoreItem>
</file>

<file path=customXml/itemProps3.xml><?xml version="1.0" encoding="utf-8"?>
<ds:datastoreItem xmlns:ds="http://schemas.openxmlformats.org/officeDocument/2006/customXml" ds:itemID="{A172FBFD-C799-4209-AD07-7A8456883CE3}">
  <ds:schemaRefs>
    <ds:schemaRef ds:uri="http://schemas.microsoft.com/sharepoint/v3/contenttype/forms"/>
  </ds:schemaRefs>
</ds:datastoreItem>
</file>

<file path=customXml/itemProps4.xml><?xml version="1.0" encoding="utf-8"?>
<ds:datastoreItem xmlns:ds="http://schemas.openxmlformats.org/officeDocument/2006/customXml" ds:itemID="{125BBFFB-7FA2-4E00-A012-7F0E331A74BD}"/>
</file>

<file path=customXml/itemProps5.xml><?xml version="1.0" encoding="utf-8"?>
<ds:datastoreItem xmlns:ds="http://schemas.openxmlformats.org/officeDocument/2006/customXml" ds:itemID="{673FD57F-3A2B-4D40-BB02-229966983A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POA 2020</vt:lpstr>
      <vt:lpstr>Año 2020</vt:lpstr>
      <vt:lpstr>Año 2021</vt:lpstr>
      <vt:lpstr>RESUMEN POR AGENCIA</vt:lpstr>
      <vt:lpstr>'Año 2020'!Área_de_impresión</vt:lpstr>
      <vt:lpstr>'Año 2021'!Área_de_impresión</vt:lpstr>
      <vt:lpstr>'POA 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00106785 POA 2020 Proyecto Promoviendo la Integralidad JT</dc:title>
  <dc:subject/>
  <dc:creator/>
  <cp:lastModifiedBy>User</cp:lastModifiedBy>
  <cp:lastPrinted>2019-02-26T14:52:59Z</cp:lastPrinted>
  <dcterms:created xsi:type="dcterms:W3CDTF">2017-08-23T01:28:46Z</dcterms:created>
  <dcterms:modified xsi:type="dcterms:W3CDTF">2020-05-04T14:26:21Z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AuthorIds_UIVersion_1536">
    <vt:lpwstr>17</vt:lpwstr>
  </property>
  <property fmtid="{D5CDD505-2E9C-101B-9397-08002B2CF9AE}" pid="4" name="UNDPCountry">
    <vt:lpwstr/>
  </property>
  <property fmtid="{D5CDD505-2E9C-101B-9397-08002B2CF9AE}" pid="5" name="UndpDocTypeMM">
    <vt:lpwstr/>
  </property>
  <property fmtid="{D5CDD505-2E9C-101B-9397-08002B2CF9AE}" pid="6" name="UNDPDocumentCategory">
    <vt:lpwstr/>
  </property>
  <property fmtid="{D5CDD505-2E9C-101B-9397-08002B2CF9AE}" pid="7" name="UN Languages">
    <vt:lpwstr>242;#Spanish|4e414ef6-23af-4d09-959b-cacfb5bc82ab</vt:lpwstr>
  </property>
  <property fmtid="{D5CDD505-2E9C-101B-9397-08002B2CF9AE}" pid="8" name="Operating Unit0">
    <vt:lpwstr>1127;#GTM|9917221b-9e74-4078-b0b4-7c3761acf3a1</vt:lpwstr>
  </property>
  <property fmtid="{D5CDD505-2E9C-101B-9397-08002B2CF9AE}" pid="9" name="Atlas Document Status">
    <vt:lpwstr>763;#Draft|121d40a5-e62e-4d42-82e4-d6d12003de0a</vt:lpwstr>
  </property>
  <property fmtid="{D5CDD505-2E9C-101B-9397-08002B2CF9AE}" pid="10" name="Atlas Document Type">
    <vt:lpwstr>1113;#Annual/Multi-Year Workplan|32cd623a-3734-435b-a6ba-7b0d4a2fa8e7</vt:lpwstr>
  </property>
  <property fmtid="{D5CDD505-2E9C-101B-9397-08002B2CF9AE}" pid="11" name="eRegFilingCodeMM">
    <vt:lpwstr/>
  </property>
  <property fmtid="{D5CDD505-2E9C-101B-9397-08002B2CF9AE}" pid="12" name="UndpUnitMM">
    <vt:lpwstr/>
  </property>
  <property fmtid="{D5CDD505-2E9C-101B-9397-08002B2CF9AE}" pid="13" name="UNDPFocusAreas">
    <vt:lpwstr>227;#Democratic Governance|62461a33-f823-4f1a-904d-8e902184b1d7</vt:lpwstr>
  </property>
  <property fmtid="{D5CDD505-2E9C-101B-9397-08002B2CF9AE}" pid="14" name="_dlc_DocIdItemGuid">
    <vt:lpwstr>72896403-fab0-4484-86ba-952dd00b7075</vt:lpwstr>
  </property>
  <property fmtid="{D5CDD505-2E9C-101B-9397-08002B2CF9AE}" pid="15" name="URL">
    <vt:lpwstr/>
  </property>
  <property fmtid="{D5CDD505-2E9C-101B-9397-08002B2CF9AE}" pid="16" name="DocumentSetDescription">
    <vt:lpwstr/>
  </property>
  <property fmtid="{D5CDD505-2E9C-101B-9397-08002B2CF9AE}" pid="17" name="UnitTaxHTField0">
    <vt:lpwstr/>
  </property>
  <property fmtid="{D5CDD505-2E9C-101B-9397-08002B2CF9AE}" pid="18" name="Unit">
    <vt:lpwstr/>
  </property>
</Properties>
</file>